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Hencz_etal_kvarc\Revision\"/>
    </mc:Choice>
  </mc:AlternateContent>
  <xr:revisionPtr revIDLastSave="0" documentId="8_{5C119749-C68D-4A46-BE39-4D7E12F8438D}" xr6:coauthVersionLast="45" xr6:coauthVersionMax="45" xr10:uidLastSave="{00000000-0000-0000-0000-000000000000}"/>
  <bookViews>
    <workbookView xWindow="-108" yWindow="-108" windowWidth="23256" windowHeight="12576" xr2:uid="{B98824A4-6436-43E8-A5C8-428B36CD55D2}"/>
  </bookViews>
  <sheets>
    <sheet name="Single_crystal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23" i="1" l="1"/>
  <c r="R22" i="1"/>
  <c r="R21" i="1"/>
  <c r="R20" i="1"/>
  <c r="R19" i="1"/>
  <c r="R7" i="1"/>
  <c r="R8" i="1"/>
  <c r="R9" i="1"/>
  <c r="R10" i="1"/>
  <c r="R11" i="1"/>
  <c r="R12" i="1"/>
  <c r="R13" i="1"/>
  <c r="R14" i="1"/>
  <c r="R15" i="1"/>
  <c r="R16" i="1"/>
  <c r="R6" i="1"/>
  <c r="AE21" i="1" l="1"/>
  <c r="AF21" i="1"/>
  <c r="AG21" i="1"/>
  <c r="AD21" i="1"/>
  <c r="D16" i="1" l="1"/>
  <c r="N16" i="1" s="1"/>
  <c r="O16" i="1" s="1"/>
  <c r="D15" i="1"/>
  <c r="P15" i="1" s="1"/>
  <c r="Q15" i="1" s="1"/>
  <c r="D14" i="1"/>
  <c r="P14" i="1" s="1"/>
  <c r="Q14" i="1" s="1"/>
  <c r="D13" i="1"/>
  <c r="AD13" i="1" s="1"/>
  <c r="AE13" i="1" s="1"/>
  <c r="D12" i="1"/>
  <c r="AD12" i="1" s="1"/>
  <c r="AE12" i="1" s="1"/>
  <c r="D11" i="1"/>
  <c r="AF11" i="1" s="1"/>
  <c r="AG11" i="1" s="1"/>
  <c r="D10" i="1"/>
  <c r="N10" i="1" s="1"/>
  <c r="O10" i="1" s="1"/>
  <c r="D9" i="1"/>
  <c r="P9" i="1" s="1"/>
  <c r="Q9" i="1" s="1"/>
  <c r="D8" i="1"/>
  <c r="AD8" i="1" s="1"/>
  <c r="AE8" i="1" s="1"/>
  <c r="D7" i="1"/>
  <c r="AF7" i="1" s="1"/>
  <c r="AG7" i="1" s="1"/>
  <c r="D6" i="1"/>
  <c r="N6" i="1" s="1"/>
  <c r="P13" i="1" l="1"/>
  <c r="Q13" i="1" s="1"/>
  <c r="N13" i="1"/>
  <c r="O13" i="1" s="1"/>
  <c r="AD10" i="1"/>
  <c r="AE10" i="1" s="1"/>
  <c r="N9" i="1"/>
  <c r="O9" i="1" s="1"/>
  <c r="AF12" i="1"/>
  <c r="AG12" i="1" s="1"/>
  <c r="N15" i="1"/>
  <c r="O15" i="1" s="1"/>
  <c r="P6" i="1"/>
  <c r="AD6" i="1"/>
  <c r="AD9" i="1"/>
  <c r="AE9" i="1" s="1"/>
  <c r="AD15" i="1"/>
  <c r="AE15" i="1" s="1"/>
  <c r="AD14" i="1"/>
  <c r="AE14" i="1" s="1"/>
  <c r="AF9" i="1"/>
  <c r="AG9" i="1" s="1"/>
  <c r="AF15" i="1"/>
  <c r="AG15" i="1" s="1"/>
  <c r="AF8" i="1"/>
  <c r="AG8" i="1" s="1"/>
  <c r="AF6" i="1"/>
  <c r="P10" i="1"/>
  <c r="Q10" i="1" s="1"/>
  <c r="AF13" i="1"/>
  <c r="AG13" i="1" s="1"/>
  <c r="P16" i="1"/>
  <c r="Q16" i="1" s="1"/>
  <c r="O6" i="1"/>
  <c r="N12" i="1"/>
  <c r="O12" i="1" s="1"/>
  <c r="AF14" i="1"/>
  <c r="AG14" i="1" s="1"/>
  <c r="AD16" i="1"/>
  <c r="AE16" i="1" s="1"/>
  <c r="N11" i="1"/>
  <c r="O11" i="1" s="1"/>
  <c r="N8" i="1"/>
  <c r="O8" i="1" s="1"/>
  <c r="P11" i="1"/>
  <c r="Q11" i="1" s="1"/>
  <c r="AF10" i="1"/>
  <c r="AG10" i="1" s="1"/>
  <c r="P12" i="1"/>
  <c r="Q12" i="1" s="1"/>
  <c r="N14" i="1"/>
  <c r="O14" i="1" s="1"/>
  <c r="AF16" i="1"/>
  <c r="AG16" i="1" s="1"/>
  <c r="N7" i="1"/>
  <c r="N21" i="1" s="1"/>
  <c r="P7" i="1"/>
  <c r="Q7" i="1" s="1"/>
  <c r="AD7" i="1"/>
  <c r="AE7" i="1" s="1"/>
  <c r="P8" i="1"/>
  <c r="Q8" i="1" s="1"/>
  <c r="AD11" i="1"/>
  <c r="AE11" i="1" s="1"/>
  <c r="P21" i="1" l="1"/>
  <c r="N19" i="1"/>
  <c r="AG6" i="1"/>
  <c r="AF22" i="1"/>
  <c r="AF20" i="1"/>
  <c r="AF19" i="1"/>
  <c r="O7" i="1"/>
  <c r="O20" i="1" s="1"/>
  <c r="N20" i="1"/>
  <c r="AE6" i="1"/>
  <c r="AD20" i="1"/>
  <c r="AD22" i="1"/>
  <c r="AD19" i="1"/>
  <c r="Q6" i="1"/>
  <c r="Q21" i="1" s="1"/>
  <c r="P20" i="1"/>
  <c r="P22" i="1"/>
  <c r="P19" i="1"/>
  <c r="N22" i="1"/>
  <c r="O21" i="1" l="1"/>
  <c r="O19" i="1"/>
  <c r="P23" i="1"/>
  <c r="N23" i="1"/>
  <c r="AF23" i="1"/>
  <c r="AD23" i="1"/>
  <c r="AE22" i="1"/>
  <c r="AE20" i="1"/>
  <c r="AE19" i="1"/>
  <c r="Q20" i="1"/>
  <c r="Q22" i="1"/>
  <c r="Q19" i="1"/>
  <c r="O22" i="1"/>
  <c r="AG22" i="1"/>
  <c r="AG20" i="1"/>
  <c r="AG19" i="1"/>
  <c r="O23" i="1" l="1"/>
  <c r="AE23" i="1"/>
  <c r="Q23" i="1"/>
  <c r="AG23" i="1"/>
</calcChain>
</file>

<file path=xl/sharedStrings.xml><?xml version="1.0" encoding="utf-8"?>
<sst xmlns="http://schemas.openxmlformats.org/spreadsheetml/2006/main" count="48" uniqueCount="32">
  <si>
    <t>Without baseline correction</t>
  </si>
  <si>
    <t>Concave rubberband baseline correction, 2 iterations</t>
  </si>
  <si>
    <t>Sampling site</t>
  </si>
  <si>
    <t>Integrated absorbance</t>
  </si>
  <si>
    <t>Structural OH- concetration</t>
  </si>
  <si>
    <t>3430+3378</t>
  </si>
  <si>
    <t>Epoxy</t>
  </si>
  <si>
    <t>SiO2 overtone (A-type int.)</t>
  </si>
  <si>
    <t>3480 (Li)</t>
  </si>
  <si>
    <t>3200 (surface water)</t>
  </si>
  <si>
    <t>Total Hydroxyl Region (3502-3153)</t>
  </si>
  <si>
    <t>SiO (silica overtone) (A-type int.)</t>
  </si>
  <si>
    <t>ppm</t>
  </si>
  <si>
    <r>
      <t>H / 10</t>
    </r>
    <r>
      <rPr>
        <b/>
        <vertAlign val="superscript"/>
        <sz val="11"/>
        <color theme="1"/>
        <rFont val="Calibri"/>
        <family val="2"/>
        <charset val="238"/>
        <scheme val="minor"/>
      </rPr>
      <t>6</t>
    </r>
    <r>
      <rPr>
        <b/>
        <sz val="11"/>
        <color theme="1"/>
        <rFont val="Calibri"/>
        <family val="2"/>
        <charset val="238"/>
        <scheme val="minor"/>
      </rPr>
      <t xml:space="preserve"> Si</t>
    </r>
  </si>
  <si>
    <t>2_3</t>
  </si>
  <si>
    <t>10_C</t>
  </si>
  <si>
    <t>min</t>
  </si>
  <si>
    <t>max</t>
  </si>
  <si>
    <t>average</t>
  </si>
  <si>
    <t>std. deviation</t>
  </si>
  <si>
    <t>relative std. dev.</t>
  </si>
  <si>
    <t>Code of the site</t>
  </si>
  <si>
    <t>Code of the phenocrysts</t>
  </si>
  <si>
    <t>Total OH Region</t>
  </si>
  <si>
    <t>(3430 + 3378) + 3315
Biró et al., 2017</t>
  </si>
  <si>
    <t>Eger, Tufakőbánya, layer B of Hencz et al., (2021) (pyroclastic fallout deposit) -  crushed single crystals</t>
  </si>
  <si>
    <t>E (crushed)</t>
  </si>
  <si>
    <t>3430 + 3378 + 3315 (more conservative)</t>
  </si>
  <si>
    <t>Thickness (based on Biró et al., 2016)</t>
  </si>
  <si>
    <t>Structural OH concentration</t>
  </si>
  <si>
    <t>Single crushed crystal measurements</t>
  </si>
  <si>
    <t>absorp. coeff. L&amp;R 1997
ppm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</si>
</sst>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8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1" fillId="4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164" fontId="0" fillId="6" borderId="0" xfId="0" applyNumberFormat="1" applyFill="1" applyAlignment="1">
      <alignment horizontal="center" vertical="center"/>
    </xf>
    <xf numFmtId="0" fontId="0" fillId="4" borderId="0" xfId="0" applyFill="1"/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/>
    <xf numFmtId="164" fontId="0" fillId="0" borderId="0" xfId="0" applyNumberFormat="1" applyAlignment="1">
      <alignment horizontal="center"/>
    </xf>
    <xf numFmtId="164" fontId="0" fillId="3" borderId="1" xfId="0" applyNumberFormat="1" applyFill="1" applyBorder="1" applyAlignment="1">
      <alignment horizontal="center" vertical="center"/>
    </xf>
    <xf numFmtId="1" fontId="0" fillId="0" borderId="0" xfId="0" applyNumberForma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textRotation="90" wrapText="1"/>
    </xf>
    <xf numFmtId="0" fontId="3" fillId="0" borderId="0" xfId="0" applyFont="1" applyAlignment="1">
      <alignment horizontal="center" vertical="center" textRotation="90" wrapText="1"/>
    </xf>
    <xf numFmtId="0" fontId="1" fillId="3" borderId="0" xfId="0" applyFont="1" applyFill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26CE27-B6B0-4945-89B3-2E098AF70523}">
  <dimension ref="A1:AN24"/>
  <sheetViews>
    <sheetView tabSelected="1" zoomScale="85" zoomScaleNormal="85" workbookViewId="0">
      <pane xSplit="4" ySplit="5" topLeftCell="H6" activePane="bottomRight" state="frozen"/>
      <selection pane="topRight" activeCell="E1" sqref="E1"/>
      <selection pane="bottomLeft" activeCell="A5" sqref="A5"/>
      <selection pane="bottomRight" activeCell="Q23" sqref="Q23:R23"/>
    </sheetView>
  </sheetViews>
  <sheetFormatPr defaultColWidth="14.109375" defaultRowHeight="14.4" x14ac:dyDescent="0.3"/>
  <cols>
    <col min="1" max="1" width="16.109375" customWidth="1"/>
    <col min="4" max="4" width="10.88671875" customWidth="1"/>
    <col min="18" max="18" width="23.77734375" customWidth="1"/>
    <col min="19" max="19" width="14.109375" style="10"/>
    <col min="20" max="20" width="14.109375" style="14"/>
  </cols>
  <sheetData>
    <row r="1" spans="1:40" ht="54" customHeight="1" x14ac:dyDescent="0.3">
      <c r="A1" s="22" t="s">
        <v>30</v>
      </c>
      <c r="B1" s="22"/>
      <c r="C1" s="22"/>
    </row>
    <row r="2" spans="1:40" s="4" customFormat="1" x14ac:dyDescent="0.3">
      <c r="A2" s="1"/>
      <c r="B2" s="1"/>
      <c r="C2" s="1"/>
      <c r="D2" s="1"/>
      <c r="E2" s="26" t="s">
        <v>0</v>
      </c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19"/>
      <c r="S2" s="2"/>
      <c r="T2" s="11"/>
      <c r="U2" s="27" t="s">
        <v>1</v>
      </c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3"/>
      <c r="AI2" s="3"/>
      <c r="AJ2" s="3"/>
      <c r="AK2" s="3"/>
      <c r="AL2" s="3"/>
      <c r="AM2" s="3"/>
      <c r="AN2" s="3"/>
    </row>
    <row r="3" spans="1:40" s="4" customFormat="1" ht="28.2" customHeight="1" x14ac:dyDescent="0.3">
      <c r="A3" s="23" t="s">
        <v>2</v>
      </c>
      <c r="B3" s="23" t="s">
        <v>21</v>
      </c>
      <c r="C3" s="23" t="s">
        <v>22</v>
      </c>
      <c r="D3" s="23" t="s">
        <v>28</v>
      </c>
      <c r="E3" s="28" t="s">
        <v>3</v>
      </c>
      <c r="F3" s="28"/>
      <c r="G3" s="28"/>
      <c r="H3" s="28"/>
      <c r="I3" s="28"/>
      <c r="J3" s="28"/>
      <c r="K3" s="28"/>
      <c r="L3" s="28"/>
      <c r="M3" s="28"/>
      <c r="N3" s="28" t="s">
        <v>29</v>
      </c>
      <c r="O3" s="28"/>
      <c r="P3" s="28"/>
      <c r="Q3" s="28"/>
      <c r="R3" s="21"/>
      <c r="S3" s="5"/>
      <c r="T3" s="12"/>
      <c r="U3" s="28" t="s">
        <v>3</v>
      </c>
      <c r="V3" s="28"/>
      <c r="W3" s="28"/>
      <c r="X3" s="28"/>
      <c r="Y3" s="28"/>
      <c r="Z3" s="28"/>
      <c r="AA3" s="28"/>
      <c r="AB3" s="28"/>
      <c r="AC3" s="28"/>
      <c r="AD3" s="28" t="s">
        <v>4</v>
      </c>
      <c r="AE3" s="28"/>
      <c r="AF3" s="28"/>
      <c r="AG3" s="28"/>
    </row>
    <row r="4" spans="1:40" s="4" customFormat="1" ht="28.2" customHeight="1" x14ac:dyDescent="0.3">
      <c r="A4" s="23"/>
      <c r="B4" s="23"/>
      <c r="C4" s="23"/>
      <c r="D4" s="23"/>
      <c r="E4" s="23">
        <v>3480</v>
      </c>
      <c r="F4" s="23">
        <v>3430</v>
      </c>
      <c r="G4" s="23">
        <v>3378</v>
      </c>
      <c r="H4" s="23" t="s">
        <v>5</v>
      </c>
      <c r="I4" s="23">
        <v>3315</v>
      </c>
      <c r="J4" s="23">
        <v>3200</v>
      </c>
      <c r="K4" s="23" t="s">
        <v>23</v>
      </c>
      <c r="L4" s="23" t="s">
        <v>6</v>
      </c>
      <c r="M4" s="23" t="s">
        <v>7</v>
      </c>
      <c r="N4" s="23" t="s">
        <v>27</v>
      </c>
      <c r="O4" s="23"/>
      <c r="P4" s="23" t="s">
        <v>24</v>
      </c>
      <c r="Q4" s="23"/>
      <c r="R4" s="23"/>
      <c r="S4" s="6"/>
      <c r="T4" s="12"/>
      <c r="U4" s="23" t="s">
        <v>8</v>
      </c>
      <c r="V4" s="23">
        <v>3430</v>
      </c>
      <c r="W4" s="23">
        <v>3378</v>
      </c>
      <c r="X4" s="23" t="s">
        <v>5</v>
      </c>
      <c r="Y4" s="23">
        <v>3315</v>
      </c>
      <c r="Z4" s="23" t="s">
        <v>9</v>
      </c>
      <c r="AA4" s="23" t="s">
        <v>10</v>
      </c>
      <c r="AB4" s="23" t="s">
        <v>6</v>
      </c>
      <c r="AC4" s="23" t="s">
        <v>11</v>
      </c>
      <c r="AD4" s="23" t="s">
        <v>27</v>
      </c>
      <c r="AE4" s="23"/>
      <c r="AF4" s="23" t="s">
        <v>24</v>
      </c>
      <c r="AG4" s="23"/>
    </row>
    <row r="5" spans="1:40" s="7" customFormat="1" ht="32.4" customHeight="1" x14ac:dyDescent="0.3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7" t="s">
        <v>12</v>
      </c>
      <c r="O5" s="7" t="s">
        <v>13</v>
      </c>
      <c r="P5" s="7" t="s">
        <v>12</v>
      </c>
      <c r="Q5" s="7" t="s">
        <v>13</v>
      </c>
      <c r="R5" s="20" t="s">
        <v>31</v>
      </c>
      <c r="S5" s="6"/>
      <c r="T5" s="13"/>
      <c r="U5" s="23"/>
      <c r="V5" s="23"/>
      <c r="W5" s="23"/>
      <c r="X5" s="23"/>
      <c r="Y5" s="23"/>
      <c r="Z5" s="23"/>
      <c r="AA5" s="23"/>
      <c r="AB5" s="23"/>
      <c r="AC5" s="23"/>
      <c r="AD5" s="7" t="s">
        <v>12</v>
      </c>
      <c r="AE5" s="7" t="s">
        <v>13</v>
      </c>
      <c r="AF5" s="7" t="s">
        <v>12</v>
      </c>
      <c r="AG5" s="7" t="s">
        <v>13</v>
      </c>
    </row>
    <row r="6" spans="1:40" s="12" customFormat="1" x14ac:dyDescent="0.3">
      <c r="A6" s="24" t="s">
        <v>25</v>
      </c>
      <c r="B6" s="25" t="s">
        <v>26</v>
      </c>
      <c r="C6" s="12" t="s">
        <v>14</v>
      </c>
      <c r="D6" s="17">
        <f t="shared" ref="D6:D16" si="0">+AC6/3.2819</f>
        <v>272.7718699533807</v>
      </c>
      <c r="E6" s="12">
        <v>1.2E-2</v>
      </c>
      <c r="F6" s="12">
        <v>0.13600000000000001</v>
      </c>
      <c r="G6" s="12">
        <v>0.86099999999999999</v>
      </c>
      <c r="H6" s="12">
        <v>1.702</v>
      </c>
      <c r="I6" s="12">
        <v>0.25600000000000001</v>
      </c>
      <c r="J6" s="12">
        <v>3.2000000000000001E-2</v>
      </c>
      <c r="K6" s="12">
        <v>4.2789999999999999</v>
      </c>
      <c r="L6" s="12">
        <v>-0.23</v>
      </c>
      <c r="M6" s="12">
        <v>1121.8109999999999</v>
      </c>
      <c r="N6" s="18">
        <f t="shared" ref="N6:N16" si="1">+($F6+$G6+$I6)*0.072*10000*3/$D6</f>
        <v>9.9221375006981614</v>
      </c>
      <c r="O6" s="18">
        <f t="shared" ref="O6:O16" si="2">+N6*6.67</f>
        <v>66.180657129656737</v>
      </c>
      <c r="P6" s="18">
        <f t="shared" ref="P6:R16" si="3">+($H6+$I6)*0.072*10000*3/$D6</f>
        <v>15.504824602048679</v>
      </c>
      <c r="Q6" s="18">
        <f t="shared" ref="Q6:Q16" si="4">+P6*6.67</f>
        <v>103.41718009566469</v>
      </c>
      <c r="R6" s="18">
        <f>+($H6+$I6)*0.076*10000*3/$D6</f>
        <v>16.366203746606939</v>
      </c>
      <c r="S6" s="5"/>
      <c r="U6" s="12">
        <v>1.2E-2</v>
      </c>
      <c r="V6" s="12">
        <v>0.13400000000000001</v>
      </c>
      <c r="W6" s="12">
        <v>0.86099999999999999</v>
      </c>
      <c r="X6" s="12">
        <v>1.6879999999999999</v>
      </c>
      <c r="Y6" s="12">
        <v>0.252</v>
      </c>
      <c r="Z6" s="12">
        <v>2.5999999999999999E-2</v>
      </c>
      <c r="AA6" s="12">
        <v>3.819</v>
      </c>
      <c r="AB6" s="12">
        <v>0.21</v>
      </c>
      <c r="AC6" s="12">
        <v>895.21</v>
      </c>
      <c r="AD6" s="18">
        <f t="shared" ref="AD6:AD16" si="5">+($V6+$W6+$Y6)*0.072*10000*3/$D6</f>
        <v>9.8746252700483659</v>
      </c>
      <c r="AE6" s="18">
        <f t="shared" ref="AE6:AE16" si="6">+AD6*6.67</f>
        <v>65.863750551222594</v>
      </c>
      <c r="AF6" s="18">
        <f t="shared" ref="AF6:AF16" si="7">+($X6+$Y6)*0.072*10000*3/$D6</f>
        <v>15.362287910099303</v>
      </c>
      <c r="AG6" s="18">
        <f t="shared" ref="AG6:AG16" si="8">+AF6*6.67</f>
        <v>102.46646036036235</v>
      </c>
    </row>
    <row r="7" spans="1:40" s="12" customFormat="1" x14ac:dyDescent="0.3">
      <c r="A7" s="24"/>
      <c r="B7" s="25"/>
      <c r="C7" s="12">
        <v>5</v>
      </c>
      <c r="D7" s="17">
        <f t="shared" si="0"/>
        <v>262.11737103507119</v>
      </c>
      <c r="E7" s="12">
        <v>1.0999999999999999E-2</v>
      </c>
      <c r="F7" s="12">
        <v>9.4E-2</v>
      </c>
      <c r="G7" s="12">
        <v>0.53500000000000003</v>
      </c>
      <c r="H7" s="12">
        <v>1.115</v>
      </c>
      <c r="I7" s="12">
        <v>0.182</v>
      </c>
      <c r="J7" s="12">
        <v>5.1999999999999998E-2</v>
      </c>
      <c r="K7" s="12">
        <v>3.75</v>
      </c>
      <c r="L7" s="12">
        <v>-0.95899999999999996</v>
      </c>
      <c r="M7" s="12">
        <v>1003.472</v>
      </c>
      <c r="N7" s="18">
        <f t="shared" si="1"/>
        <v>6.6831129622676366</v>
      </c>
      <c r="O7" s="18">
        <f t="shared" si="2"/>
        <v>44.576363458325133</v>
      </c>
      <c r="P7" s="18">
        <f t="shared" si="3"/>
        <v>10.688036389717785</v>
      </c>
      <c r="Q7" s="18">
        <f t="shared" si="4"/>
        <v>71.289202719417631</v>
      </c>
      <c r="R7" s="18">
        <f t="shared" ref="R7:R16" si="9">+($H7+$I7)*0.076*10000*3/$D7</f>
        <v>11.281816189146554</v>
      </c>
      <c r="S7" s="5"/>
      <c r="U7" s="12">
        <v>0.01</v>
      </c>
      <c r="V7" s="12">
        <v>8.8999999999999996E-2</v>
      </c>
      <c r="W7" s="12">
        <v>0.53200000000000003</v>
      </c>
      <c r="X7" s="12">
        <v>1.0740000000000001</v>
      </c>
      <c r="Y7" s="12">
        <v>0.17299999999999999</v>
      </c>
      <c r="Z7" s="12">
        <v>0.04</v>
      </c>
      <c r="AA7" s="12">
        <v>2.6219999999999999</v>
      </c>
      <c r="AB7" s="12">
        <v>-5.8000000000000003E-2</v>
      </c>
      <c r="AC7" s="12">
        <v>860.24300000000005</v>
      </c>
      <c r="AD7" s="18">
        <f t="shared" si="5"/>
        <v>6.5430230481387222</v>
      </c>
      <c r="AE7" s="18">
        <f t="shared" si="6"/>
        <v>43.641963731085276</v>
      </c>
      <c r="AF7" s="18">
        <f t="shared" si="7"/>
        <v>10.276007230515097</v>
      </c>
      <c r="AG7" s="18">
        <f t="shared" si="8"/>
        <v>68.5409682275357</v>
      </c>
    </row>
    <row r="8" spans="1:40" s="12" customFormat="1" x14ac:dyDescent="0.3">
      <c r="A8" s="24"/>
      <c r="B8" s="25"/>
      <c r="C8" s="12">
        <v>7</v>
      </c>
      <c r="D8" s="17">
        <f t="shared" si="0"/>
        <v>260.83762454675644</v>
      </c>
      <c r="E8" s="12">
        <v>7.0000000000000001E-3</v>
      </c>
      <c r="F8" s="12">
        <v>0.08</v>
      </c>
      <c r="G8" s="12">
        <v>0.45</v>
      </c>
      <c r="H8" s="12">
        <v>0.91900000000000004</v>
      </c>
      <c r="I8" s="12">
        <v>0.157</v>
      </c>
      <c r="J8" s="12">
        <v>5.5E-2</v>
      </c>
      <c r="K8" s="12">
        <v>2.6040000000000001</v>
      </c>
      <c r="L8" s="12">
        <v>0.501</v>
      </c>
      <c r="M8" s="12">
        <v>966.005</v>
      </c>
      <c r="N8" s="18">
        <f t="shared" si="1"/>
        <v>5.689056563747382</v>
      </c>
      <c r="O8" s="18">
        <f t="shared" si="2"/>
        <v>37.94600728019504</v>
      </c>
      <c r="P8" s="18">
        <f t="shared" si="3"/>
        <v>8.9103709790279222</v>
      </c>
      <c r="Q8" s="18">
        <f t="shared" si="4"/>
        <v>59.432174430116241</v>
      </c>
      <c r="R8" s="18">
        <f t="shared" si="9"/>
        <v>9.4053915889739184</v>
      </c>
      <c r="S8" s="5"/>
      <c r="U8" s="12">
        <v>6.0000000000000001E-3</v>
      </c>
      <c r="V8" s="12">
        <v>7.4999999999999997E-2</v>
      </c>
      <c r="W8" s="12">
        <v>0.44700000000000001</v>
      </c>
      <c r="X8" s="12">
        <v>0.874</v>
      </c>
      <c r="Y8" s="12">
        <v>0.14899999999999999</v>
      </c>
      <c r="Z8" s="12">
        <v>5.0999999999999997E-2</v>
      </c>
      <c r="AA8" s="12">
        <v>1.4650000000000001</v>
      </c>
      <c r="AB8" s="12">
        <v>0.436</v>
      </c>
      <c r="AC8" s="12">
        <v>856.04300000000001</v>
      </c>
      <c r="AD8" s="18">
        <f t="shared" si="5"/>
        <v>5.5565603410109077</v>
      </c>
      <c r="AE8" s="18">
        <f t="shared" si="6"/>
        <v>37.062257474542754</v>
      </c>
      <c r="AF8" s="18">
        <f t="shared" si="7"/>
        <v>8.4714772412133481</v>
      </c>
      <c r="AG8" s="18">
        <f t="shared" si="8"/>
        <v>56.504753198893034</v>
      </c>
    </row>
    <row r="9" spans="1:40" s="12" customFormat="1" x14ac:dyDescent="0.3">
      <c r="A9" s="24"/>
      <c r="B9" s="25"/>
      <c r="C9" s="12">
        <v>9</v>
      </c>
      <c r="D9" s="17">
        <f t="shared" si="0"/>
        <v>205.89902190804108</v>
      </c>
      <c r="E9" s="12">
        <v>1E-3</v>
      </c>
      <c r="F9" s="12">
        <v>0.06</v>
      </c>
      <c r="G9" s="12">
        <v>0.40799999999999997</v>
      </c>
      <c r="H9" s="12">
        <v>0.79300000000000004</v>
      </c>
      <c r="I9" s="12">
        <v>0.13200000000000001</v>
      </c>
      <c r="J9" s="12">
        <v>4.7E-2</v>
      </c>
      <c r="K9" s="12">
        <v>1.6850000000000001</v>
      </c>
      <c r="L9" s="12">
        <v>0.52600000000000002</v>
      </c>
      <c r="M9" s="12">
        <v>709.48099999999999</v>
      </c>
      <c r="N9" s="18">
        <f t="shared" si="1"/>
        <v>6.2943475301151315</v>
      </c>
      <c r="O9" s="18">
        <f t="shared" si="2"/>
        <v>41.983298025867924</v>
      </c>
      <c r="P9" s="18">
        <f t="shared" si="3"/>
        <v>9.7037857755941612</v>
      </c>
      <c r="Q9" s="18">
        <f t="shared" si="4"/>
        <v>64.724251123213051</v>
      </c>
      <c r="R9" s="18">
        <f t="shared" si="9"/>
        <v>10.242884985349395</v>
      </c>
      <c r="S9" s="5"/>
      <c r="U9" s="12">
        <v>6.0000000000000001E-3</v>
      </c>
      <c r="V9" s="12">
        <v>5.5E-2</v>
      </c>
      <c r="W9" s="12">
        <v>0.40500000000000003</v>
      </c>
      <c r="X9" s="12">
        <v>0.749</v>
      </c>
      <c r="Y9" s="12">
        <v>0.125</v>
      </c>
      <c r="Z9" s="12">
        <v>4.8000000000000001E-2</v>
      </c>
      <c r="AA9" s="12">
        <v>1.0069999999999999</v>
      </c>
      <c r="AB9" s="12">
        <v>0.38</v>
      </c>
      <c r="AC9" s="12">
        <v>675.74</v>
      </c>
      <c r="AD9" s="18">
        <f t="shared" si="5"/>
        <v>6.1369888418622542</v>
      </c>
      <c r="AE9" s="18">
        <f t="shared" si="6"/>
        <v>40.933715575221235</v>
      </c>
      <c r="AF9" s="18">
        <f t="shared" si="7"/>
        <v>9.1687662355343758</v>
      </c>
      <c r="AG9" s="18">
        <f t="shared" si="8"/>
        <v>61.155670791014288</v>
      </c>
    </row>
    <row r="10" spans="1:40" s="12" customFormat="1" x14ac:dyDescent="0.3">
      <c r="A10" s="24"/>
      <c r="B10" s="25"/>
      <c r="C10" s="12" t="s">
        <v>15</v>
      </c>
      <c r="D10" s="17">
        <f t="shared" si="0"/>
        <v>200.15265547396325</v>
      </c>
      <c r="E10" s="12">
        <v>7.0000000000000001E-3</v>
      </c>
      <c r="F10" s="12">
        <v>7.5999999999999998E-2</v>
      </c>
      <c r="G10" s="12">
        <v>0.44900000000000001</v>
      </c>
      <c r="H10" s="12">
        <v>0.94899999999999995</v>
      </c>
      <c r="I10" s="12">
        <v>0.14699999999999999</v>
      </c>
      <c r="J10" s="12">
        <v>2.5999999999999999E-2</v>
      </c>
      <c r="K10" s="12">
        <v>2.8519999999999999</v>
      </c>
      <c r="L10" s="12">
        <v>-0.21199999999999999</v>
      </c>
      <c r="M10" s="12">
        <v>706.02300000000002</v>
      </c>
      <c r="N10" s="18">
        <f t="shared" si="1"/>
        <v>7.2520646631581673</v>
      </c>
      <c r="O10" s="18">
        <f t="shared" si="2"/>
        <v>48.371271303264976</v>
      </c>
      <c r="P10" s="18">
        <f t="shared" si="3"/>
        <v>11.827772129198436</v>
      </c>
      <c r="Q10" s="18">
        <f t="shared" si="4"/>
        <v>78.891240101753567</v>
      </c>
      <c r="R10" s="18">
        <f t="shared" si="9"/>
        <v>12.484870580820571</v>
      </c>
      <c r="S10" s="5"/>
      <c r="U10" s="12">
        <v>6.0000000000000001E-3</v>
      </c>
      <c r="V10" s="12">
        <v>7.2999999999999995E-2</v>
      </c>
      <c r="W10" s="12">
        <v>0.44600000000000001</v>
      </c>
      <c r="X10" s="12">
        <v>0.91100000000000003</v>
      </c>
      <c r="Y10" s="12">
        <v>0.13800000000000001</v>
      </c>
      <c r="Z10" s="12">
        <v>2.7E-2</v>
      </c>
      <c r="AA10" s="12">
        <v>1.792</v>
      </c>
      <c r="AB10" s="12">
        <v>0.153</v>
      </c>
      <c r="AC10" s="12">
        <v>656.88099999999997</v>
      </c>
      <c r="AD10" s="18">
        <f t="shared" si="5"/>
        <v>7.0901882197841006</v>
      </c>
      <c r="AE10" s="18">
        <f t="shared" si="6"/>
        <v>47.291555425959949</v>
      </c>
      <c r="AF10" s="18">
        <f t="shared" si="7"/>
        <v>11.32055927329303</v>
      </c>
      <c r="AG10" s="18">
        <f t="shared" si="8"/>
        <v>75.508130352864512</v>
      </c>
    </row>
    <row r="11" spans="1:40" s="4" customFormat="1" x14ac:dyDescent="0.3">
      <c r="A11" s="24"/>
      <c r="B11" s="25"/>
      <c r="C11" s="12">
        <v>13</v>
      </c>
      <c r="D11" s="17">
        <f t="shared" si="0"/>
        <v>280.92964441329718</v>
      </c>
      <c r="E11" s="12">
        <v>0</v>
      </c>
      <c r="F11" s="12">
        <v>7.9000000000000001E-2</v>
      </c>
      <c r="G11" s="12">
        <v>0.46600000000000003</v>
      </c>
      <c r="H11" s="12">
        <v>0.93799999999999994</v>
      </c>
      <c r="I11" s="12">
        <v>0.16700000000000001</v>
      </c>
      <c r="J11" s="12">
        <v>6.6000000000000003E-2</v>
      </c>
      <c r="K11" s="12">
        <v>2.9060000000000001</v>
      </c>
      <c r="L11" s="12">
        <v>0.33900000000000002</v>
      </c>
      <c r="M11" s="12">
        <v>1073.9749999999999</v>
      </c>
      <c r="N11" s="18">
        <f t="shared" si="1"/>
        <v>5.4743955669464626</v>
      </c>
      <c r="O11" s="18">
        <f t="shared" si="2"/>
        <v>36.514218431532903</v>
      </c>
      <c r="P11" s="18">
        <f t="shared" si="3"/>
        <v>8.4960773897132587</v>
      </c>
      <c r="Q11" s="18">
        <f t="shared" si="4"/>
        <v>56.668836189387434</v>
      </c>
      <c r="R11" s="18">
        <f t="shared" si="9"/>
        <v>8.9680816891417727</v>
      </c>
      <c r="S11" s="5"/>
      <c r="T11" s="12"/>
      <c r="U11" s="12">
        <v>1E-3</v>
      </c>
      <c r="V11" s="12">
        <v>7.3999999999999996E-2</v>
      </c>
      <c r="W11" s="12">
        <v>0.46200000000000002</v>
      </c>
      <c r="X11" s="12">
        <v>0.89300000000000002</v>
      </c>
      <c r="Y11" s="12">
        <v>0.159</v>
      </c>
      <c r="Z11" s="12">
        <v>5.8000000000000003E-2</v>
      </c>
      <c r="AA11" s="12">
        <v>1.7450000000000001</v>
      </c>
      <c r="AB11" s="12">
        <v>0.33400000000000002</v>
      </c>
      <c r="AC11" s="12">
        <v>921.98299999999995</v>
      </c>
      <c r="AD11" s="18">
        <f t="shared" si="5"/>
        <v>5.343686684027797</v>
      </c>
      <c r="AE11" s="18">
        <f t="shared" si="6"/>
        <v>35.642390182465405</v>
      </c>
      <c r="AF11" s="18">
        <f t="shared" si="7"/>
        <v>8.088573225319772</v>
      </c>
      <c r="AG11" s="18">
        <f t="shared" si="8"/>
        <v>53.950783412882878</v>
      </c>
    </row>
    <row r="12" spans="1:40" s="4" customFormat="1" x14ac:dyDescent="0.3">
      <c r="A12" s="24"/>
      <c r="B12" s="25"/>
      <c r="C12" s="12">
        <v>14</v>
      </c>
      <c r="D12" s="17">
        <f t="shared" si="0"/>
        <v>238.74127791827905</v>
      </c>
      <c r="E12" s="12">
        <v>7.0000000000000001E-3</v>
      </c>
      <c r="F12" s="12">
        <v>8.8999999999999996E-2</v>
      </c>
      <c r="G12" s="12">
        <v>0.57299999999999995</v>
      </c>
      <c r="H12" s="12">
        <v>1.139</v>
      </c>
      <c r="I12" s="12">
        <v>0.17</v>
      </c>
      <c r="J12" s="12">
        <v>3.9E-2</v>
      </c>
      <c r="K12" s="12">
        <v>2.8239999999999998</v>
      </c>
      <c r="L12" s="12">
        <v>0.44500000000000001</v>
      </c>
      <c r="M12" s="12">
        <v>895.28399999999999</v>
      </c>
      <c r="N12" s="18">
        <f t="shared" si="1"/>
        <v>7.527479184454867</v>
      </c>
      <c r="O12" s="18">
        <f t="shared" si="2"/>
        <v>50.208286160313961</v>
      </c>
      <c r="P12" s="18">
        <f t="shared" si="3"/>
        <v>11.843113284196418</v>
      </c>
      <c r="Q12" s="18">
        <f t="shared" si="4"/>
        <v>78.993565605590106</v>
      </c>
      <c r="R12" s="18">
        <f t="shared" si="9"/>
        <v>12.501064022207331</v>
      </c>
      <c r="S12" s="5"/>
      <c r="T12" s="12"/>
      <c r="U12" s="12">
        <v>6.0000000000000001E-3</v>
      </c>
      <c r="V12" s="12">
        <v>8.4000000000000005E-2</v>
      </c>
      <c r="W12" s="12">
        <v>0.56999999999999995</v>
      </c>
      <c r="X12" s="12">
        <v>1.097</v>
      </c>
      <c r="Y12" s="12">
        <v>0.16200000000000001</v>
      </c>
      <c r="Z12" s="12">
        <v>4.3999999999999997E-2</v>
      </c>
      <c r="AA12" s="12">
        <v>1.8380000000000001</v>
      </c>
      <c r="AB12" s="12">
        <v>0.39700000000000002</v>
      </c>
      <c r="AC12" s="12">
        <v>783.52499999999998</v>
      </c>
      <c r="AD12" s="18">
        <f t="shared" si="5"/>
        <v>7.3827199693691945</v>
      </c>
      <c r="AE12" s="18">
        <f t="shared" si="6"/>
        <v>49.242742195692529</v>
      </c>
      <c r="AF12" s="18">
        <f t="shared" si="7"/>
        <v>11.390740737053697</v>
      </c>
      <c r="AG12" s="18">
        <f t="shared" si="8"/>
        <v>75.976240716148155</v>
      </c>
    </row>
    <row r="13" spans="1:40" s="4" customFormat="1" x14ac:dyDescent="0.3">
      <c r="A13" s="24"/>
      <c r="B13" s="25"/>
      <c r="C13" s="12">
        <v>15</v>
      </c>
      <c r="D13" s="17">
        <f t="shared" si="0"/>
        <v>242.34894420914716</v>
      </c>
      <c r="E13" s="12">
        <v>1.2E-2</v>
      </c>
      <c r="F13" s="12">
        <v>0.108</v>
      </c>
      <c r="G13" s="12">
        <v>0.71599999999999997</v>
      </c>
      <c r="H13" s="12">
        <v>1.3919999999999999</v>
      </c>
      <c r="I13" s="12">
        <v>0.221</v>
      </c>
      <c r="J13" s="12">
        <v>2.5000000000000001E-2</v>
      </c>
      <c r="K13" s="12">
        <v>3.0630000000000002</v>
      </c>
      <c r="L13" s="12">
        <v>-0.29899999999999999</v>
      </c>
      <c r="M13" s="12">
        <v>931.99900000000002</v>
      </c>
      <c r="N13" s="18">
        <f t="shared" si="1"/>
        <v>9.3138429274609749</v>
      </c>
      <c r="O13" s="18">
        <f t="shared" si="2"/>
        <v>62.1233323261647</v>
      </c>
      <c r="P13" s="18">
        <f t="shared" si="3"/>
        <v>14.376295351190961</v>
      </c>
      <c r="Q13" s="18">
        <f t="shared" si="4"/>
        <v>95.889889992443713</v>
      </c>
      <c r="R13" s="18">
        <f t="shared" si="9"/>
        <v>15.174978426257127</v>
      </c>
      <c r="S13" s="5"/>
      <c r="T13" s="12"/>
      <c r="U13" s="12">
        <v>1.4999999999999999E-2</v>
      </c>
      <c r="V13" s="12">
        <v>0.10299999999999999</v>
      </c>
      <c r="W13" s="12">
        <v>0.71299999999999997</v>
      </c>
      <c r="X13" s="12">
        <v>1.3460000000000001</v>
      </c>
      <c r="Y13" s="12">
        <v>0.21199999999999999</v>
      </c>
      <c r="Z13" s="12">
        <v>0.04</v>
      </c>
      <c r="AA13" s="12">
        <v>2.21</v>
      </c>
      <c r="AB13" s="12">
        <v>0.48599999999999999</v>
      </c>
      <c r="AC13" s="12">
        <v>795.36500000000001</v>
      </c>
      <c r="AD13" s="18">
        <f t="shared" si="5"/>
        <v>9.1623258654831421</v>
      </c>
      <c r="AE13" s="18">
        <f t="shared" si="6"/>
        <v>61.112713522772559</v>
      </c>
      <c r="AF13" s="18">
        <f t="shared" si="7"/>
        <v>13.886093091850908</v>
      </c>
      <c r="AG13" s="18">
        <f t="shared" si="8"/>
        <v>92.62024092264555</v>
      </c>
    </row>
    <row r="14" spans="1:40" s="4" customFormat="1" x14ac:dyDescent="0.3">
      <c r="A14" s="24"/>
      <c r="B14" s="25"/>
      <c r="C14" s="12">
        <v>16</v>
      </c>
      <c r="D14" s="17">
        <f t="shared" si="0"/>
        <v>213.84929461592372</v>
      </c>
      <c r="E14" s="12">
        <v>2E-3</v>
      </c>
      <c r="F14" s="12">
        <v>6.4000000000000001E-2</v>
      </c>
      <c r="G14" s="12">
        <v>0.502</v>
      </c>
      <c r="H14" s="12">
        <v>0.995</v>
      </c>
      <c r="I14" s="12">
        <v>0.16500000000000001</v>
      </c>
      <c r="J14" s="12">
        <v>0.04</v>
      </c>
      <c r="K14" s="12">
        <v>2.6219999999999999</v>
      </c>
      <c r="L14" s="12">
        <v>0.09</v>
      </c>
      <c r="M14" s="12">
        <v>805.72199999999998</v>
      </c>
      <c r="N14" s="18">
        <f t="shared" si="1"/>
        <v>7.3835174571692361</v>
      </c>
      <c r="O14" s="18">
        <f t="shared" si="2"/>
        <v>49.248061439318803</v>
      </c>
      <c r="P14" s="18">
        <f t="shared" si="3"/>
        <v>11.716662449133121</v>
      </c>
      <c r="Q14" s="18">
        <f t="shared" si="4"/>
        <v>78.150138535717915</v>
      </c>
      <c r="R14" s="18">
        <f t="shared" si="9"/>
        <v>12.36758814075163</v>
      </c>
      <c r="S14" s="5"/>
      <c r="T14" s="12"/>
      <c r="U14" s="12">
        <v>2E-3</v>
      </c>
      <c r="V14" s="12">
        <v>0.06</v>
      </c>
      <c r="W14" s="12">
        <v>0.5</v>
      </c>
      <c r="X14" s="12">
        <v>0.95699999999999996</v>
      </c>
      <c r="Y14" s="12">
        <v>0.156</v>
      </c>
      <c r="Z14" s="12">
        <v>4.1000000000000002E-2</v>
      </c>
      <c r="AA14" s="12">
        <v>1.6259999999999999</v>
      </c>
      <c r="AB14" s="12">
        <v>0.23799999999999999</v>
      </c>
      <c r="AC14" s="12">
        <v>701.83199999999999</v>
      </c>
      <c r="AD14" s="18">
        <f t="shared" si="5"/>
        <v>7.2320088910166529</v>
      </c>
      <c r="AE14" s="18">
        <f t="shared" si="6"/>
        <v>48.237499303081073</v>
      </c>
      <c r="AF14" s="18">
        <f t="shared" si="7"/>
        <v>11.241935608521697</v>
      </c>
      <c r="AG14" s="18">
        <f t="shared" si="8"/>
        <v>74.983710508839721</v>
      </c>
    </row>
    <row r="15" spans="1:40" s="4" customFormat="1" x14ac:dyDescent="0.3">
      <c r="A15" s="24"/>
      <c r="B15" s="25"/>
      <c r="C15" s="12">
        <v>17</v>
      </c>
      <c r="D15" s="17">
        <f t="shared" si="0"/>
        <v>200.85407843017765</v>
      </c>
      <c r="E15" s="12">
        <v>8.9999999999999993E-3</v>
      </c>
      <c r="F15" s="12">
        <v>4.3999999999999997E-2</v>
      </c>
      <c r="G15" s="12">
        <v>0.32500000000000001</v>
      </c>
      <c r="H15" s="12">
        <v>0.64300000000000002</v>
      </c>
      <c r="I15" s="12">
        <v>0.125</v>
      </c>
      <c r="J15" s="12">
        <v>2.1000000000000001E-2</v>
      </c>
      <c r="K15" s="12">
        <v>1.1639999999999999</v>
      </c>
      <c r="L15" s="12">
        <v>-0.55200000000000005</v>
      </c>
      <c r="M15" s="12">
        <v>804.61099999999999</v>
      </c>
      <c r="N15" s="18">
        <f t="shared" si="1"/>
        <v>5.3125134841159429</v>
      </c>
      <c r="O15" s="18">
        <f t="shared" si="2"/>
        <v>35.434464939053342</v>
      </c>
      <c r="P15" s="18">
        <f t="shared" si="3"/>
        <v>8.2591302749008975</v>
      </c>
      <c r="Q15" s="18">
        <f t="shared" si="4"/>
        <v>55.088398933588984</v>
      </c>
      <c r="R15" s="18">
        <f t="shared" si="9"/>
        <v>8.717970845728729</v>
      </c>
      <c r="S15" s="5"/>
      <c r="T15" s="12"/>
      <c r="U15" s="12">
        <v>1.2E-2</v>
      </c>
      <c r="V15" s="12">
        <v>0.04</v>
      </c>
      <c r="W15" s="12">
        <v>0.32200000000000001</v>
      </c>
      <c r="X15" s="12">
        <v>0.60199999999999998</v>
      </c>
      <c r="Y15" s="12">
        <v>0.11600000000000001</v>
      </c>
      <c r="Z15" s="12">
        <v>3.7999999999999999E-2</v>
      </c>
      <c r="AA15" s="12">
        <v>0.88500000000000001</v>
      </c>
      <c r="AB15" s="12">
        <v>0.223</v>
      </c>
      <c r="AC15" s="12">
        <v>659.18299999999999</v>
      </c>
      <c r="AD15" s="18">
        <f t="shared" si="5"/>
        <v>5.1404482700555079</v>
      </c>
      <c r="AE15" s="18">
        <f t="shared" si="6"/>
        <v>34.286789961270237</v>
      </c>
      <c r="AF15" s="18">
        <f t="shared" si="7"/>
        <v>7.7214264809620374</v>
      </c>
      <c r="AG15" s="18">
        <f t="shared" si="8"/>
        <v>51.501914628016792</v>
      </c>
    </row>
    <row r="16" spans="1:40" s="4" customFormat="1" x14ac:dyDescent="0.3">
      <c r="A16" s="24"/>
      <c r="B16" s="25"/>
      <c r="C16" s="12">
        <v>18</v>
      </c>
      <c r="D16" s="17">
        <f t="shared" si="0"/>
        <v>120.9951552454371</v>
      </c>
      <c r="E16" s="12">
        <v>8.9999999999999993E-3</v>
      </c>
      <c r="F16" s="12">
        <v>5.8000000000000003E-2</v>
      </c>
      <c r="G16" s="12">
        <v>0.35799999999999998</v>
      </c>
      <c r="H16" s="12">
        <v>0.70699999999999996</v>
      </c>
      <c r="I16" s="12">
        <v>0.121</v>
      </c>
      <c r="J16" s="12">
        <v>6.0000000000000001E-3</v>
      </c>
      <c r="K16" s="12">
        <v>1.8129999999999999</v>
      </c>
      <c r="L16" s="12">
        <v>-0.50700000000000001</v>
      </c>
      <c r="M16" s="12">
        <v>491.61900000000003</v>
      </c>
      <c r="N16" s="18">
        <f t="shared" si="1"/>
        <v>9.5864995391519354</v>
      </c>
      <c r="O16" s="18">
        <f t="shared" si="2"/>
        <v>63.94195192614341</v>
      </c>
      <c r="P16" s="18">
        <f t="shared" si="3"/>
        <v>14.781418283832039</v>
      </c>
      <c r="Q16" s="18">
        <f t="shared" si="4"/>
        <v>98.592059953159705</v>
      </c>
      <c r="R16" s="18">
        <f t="shared" si="9"/>
        <v>15.602608188489373</v>
      </c>
      <c r="S16" s="5"/>
      <c r="T16" s="12"/>
      <c r="U16" s="12">
        <v>0.01</v>
      </c>
      <c r="V16" s="12">
        <v>5.3999999999999999E-2</v>
      </c>
      <c r="W16" s="12">
        <v>0.35499999999999998</v>
      </c>
      <c r="X16" s="12">
        <v>0.66800000000000004</v>
      </c>
      <c r="Y16" s="12">
        <v>0.114</v>
      </c>
      <c r="Z16" s="12">
        <v>8.9999999999999993E-3</v>
      </c>
      <c r="AA16" s="12">
        <v>0.995</v>
      </c>
      <c r="AB16" s="12">
        <v>0.57999999999999996</v>
      </c>
      <c r="AC16" s="12">
        <v>397.09399999999999</v>
      </c>
      <c r="AD16" s="18">
        <f t="shared" si="5"/>
        <v>9.336572176864923</v>
      </c>
      <c r="AE16" s="18">
        <f t="shared" si="6"/>
        <v>62.274936419689034</v>
      </c>
      <c r="AF16" s="18">
        <f t="shared" si="7"/>
        <v>13.960228379174703</v>
      </c>
      <c r="AG16" s="18">
        <f t="shared" si="8"/>
        <v>93.114723289095267</v>
      </c>
    </row>
    <row r="17" spans="1:33" s="4" customFormat="1" x14ac:dyDescent="0.3">
      <c r="S17" s="5"/>
      <c r="T17" s="12"/>
    </row>
    <row r="18" spans="1:33" s="4" customFormat="1" x14ac:dyDescent="0.3">
      <c r="N18" s="8"/>
      <c r="O18" s="8"/>
      <c r="P18" s="8"/>
      <c r="Q18" s="8"/>
      <c r="R18" s="8"/>
      <c r="S18" s="5"/>
      <c r="T18" s="12"/>
      <c r="AD18" s="8"/>
      <c r="AE18" s="8"/>
      <c r="AF18" s="8"/>
      <c r="AG18" s="8"/>
    </row>
    <row r="19" spans="1:33" s="4" customFormat="1" x14ac:dyDescent="0.3">
      <c r="L19"/>
      <c r="M19" s="4" t="s">
        <v>16</v>
      </c>
      <c r="N19" s="8">
        <f>+MIN(N6,N7,N8,N9:N10,N11:N16)</f>
        <v>5.3125134841159429</v>
      </c>
      <c r="O19" s="8">
        <f>+MIN(O6,O7,O8,O9:O10,O11:O16)</f>
        <v>35.434464939053342</v>
      </c>
      <c r="P19" s="8">
        <f>+MIN(P6,P7,P8,P9:P10,P11:P16)</f>
        <v>8.2591302749008975</v>
      </c>
      <c r="Q19" s="8">
        <f>+MIN(Q6,Q7,Q8,Q9:Q10,Q11:Q16)</f>
        <v>55.088398933588984</v>
      </c>
      <c r="R19" s="8">
        <f>+MIN(R6,R7,R8,R9:R10,R11:R16)</f>
        <v>8.717970845728729</v>
      </c>
      <c r="S19" s="5"/>
      <c r="T19" s="12"/>
      <c r="AB19"/>
      <c r="AC19" s="4" t="s">
        <v>16</v>
      </c>
      <c r="AD19" s="8">
        <f>+MIN(AD6,AD7,AD8,AD9:AD10,AD11:AD16)</f>
        <v>5.1404482700555079</v>
      </c>
      <c r="AE19" s="8">
        <f>+MIN(AE6,AE7,AE8,AE9:AE10,AE11:AE16)</f>
        <v>34.286789961270237</v>
      </c>
      <c r="AF19" s="8">
        <f>+MIN(AF6,AF7,AF8,AF9:AF10,AF11:AF16)</f>
        <v>7.7214264809620374</v>
      </c>
      <c r="AG19" s="8">
        <f>+MIN(AG6,AG7,AG8,AG9:AG10,AG11:AG16)</f>
        <v>51.501914628016792</v>
      </c>
    </row>
    <row r="20" spans="1:33" s="4" customFormat="1" x14ac:dyDescent="0.3">
      <c r="L20"/>
      <c r="M20" s="4" t="s">
        <v>17</v>
      </c>
      <c r="N20" s="15">
        <f>+MAX(N6,N7,N8,N9:N10,N11:N16)</f>
        <v>9.9221375006981614</v>
      </c>
      <c r="O20" s="15">
        <f>+MAX(O6,O7,O8,O9:O10,O11:O16)</f>
        <v>66.180657129656737</v>
      </c>
      <c r="P20" s="15">
        <f>+MAX(P6,P7,P8,P9:P10,P11:P16)</f>
        <v>15.504824602048679</v>
      </c>
      <c r="Q20" s="15">
        <f>+MAX(Q6,Q7,Q8,Q9:Q10,Q11:Q16)</f>
        <v>103.41718009566469</v>
      </c>
      <c r="R20" s="15">
        <f>+MAX(R6,R7,R8,R9:R10,R11:R16)</f>
        <v>16.366203746606939</v>
      </c>
      <c r="S20" s="10"/>
      <c r="T20" s="14"/>
      <c r="U20"/>
      <c r="V20"/>
      <c r="W20"/>
      <c r="X20"/>
      <c r="Y20"/>
      <c r="Z20"/>
      <c r="AA20"/>
      <c r="AB20"/>
      <c r="AC20" s="4" t="s">
        <v>17</v>
      </c>
      <c r="AD20" s="15">
        <f>+MAX(AD6,AD7,AD8,AD9:AD10,AD11:AD16)</f>
        <v>9.8746252700483659</v>
      </c>
      <c r="AE20" s="15">
        <f>+MAX(AE6,AE7,AE8,AE9:AE10,AE11:AE16)</f>
        <v>65.863750551222594</v>
      </c>
      <c r="AF20" s="15">
        <f>+MAX(AF6,AF7,AF8,AF9:AF10,AF11:AF16)</f>
        <v>15.362287910099303</v>
      </c>
      <c r="AG20" s="15">
        <f>+MAX(AG6,AG7,AG8,AG9:AG10,AG11:AG16)</f>
        <v>102.46646036036235</v>
      </c>
    </row>
    <row r="21" spans="1:33" s="4" customFormat="1" x14ac:dyDescent="0.3">
      <c r="L21"/>
      <c r="M21" s="4" t="s">
        <v>18</v>
      </c>
      <c r="N21" s="9">
        <f>+AVERAGE(N6:N16)</f>
        <v>7.3126333981169003</v>
      </c>
      <c r="O21" s="9">
        <f>+AVERAGE(O6:O16)</f>
        <v>48.775264765439715</v>
      </c>
      <c r="P21" s="16">
        <f>+AVERAGE(P6:P16)</f>
        <v>11.464316991686699</v>
      </c>
      <c r="Q21" s="9">
        <f>+AVERAGE(Q6:Q16)</f>
        <v>76.466994334550279</v>
      </c>
      <c r="R21" s="9">
        <f>+AVERAGE(R6:R16)</f>
        <v>12.10122349122485</v>
      </c>
      <c r="S21" s="10"/>
      <c r="T21" s="14"/>
      <c r="U21"/>
      <c r="V21"/>
      <c r="W21"/>
      <c r="X21"/>
      <c r="Y21"/>
      <c r="Z21"/>
      <c r="AA21"/>
      <c r="AB21"/>
      <c r="AC21" s="4" t="s">
        <v>18</v>
      </c>
      <c r="AD21" s="9">
        <f>+AVERAGE(AD6:AD16)</f>
        <v>7.1635588706965043</v>
      </c>
      <c r="AE21" s="9">
        <f t="shared" ref="AE21:AG21" si="10">+AVERAGE(AE6:AE16)</f>
        <v>47.780937667545693</v>
      </c>
      <c r="AF21" s="16">
        <f t="shared" si="10"/>
        <v>10.98982685577618</v>
      </c>
      <c r="AG21" s="9">
        <f t="shared" si="10"/>
        <v>73.302145128027121</v>
      </c>
    </row>
    <row r="22" spans="1:33" s="4" customFormat="1" x14ac:dyDescent="0.3">
      <c r="L22"/>
      <c r="M22" s="4" t="s">
        <v>19</v>
      </c>
      <c r="N22" s="15">
        <f>+STDEVP(N6,N7,N8,N9:N10,N11:N16)</f>
        <v>1.5808073921551395</v>
      </c>
      <c r="O22" s="15">
        <f>+STDEVP(O6,O7,O8,O9:O10,O11:O16)</f>
        <v>10.543985305674813</v>
      </c>
      <c r="P22" s="15">
        <f>+STDEVP(P6,P7,P8,P9:P10,P11:P16)</f>
        <v>2.4393765110940548</v>
      </c>
      <c r="Q22" s="15">
        <f>+STDEVP(Q6,Q7,Q8,Q9:Q10,Q11:Q16)</f>
        <v>16.270641328997375</v>
      </c>
      <c r="R22" s="15">
        <f>+STDEVP(R6,R7,R8,R9:R10,R11:R16)</f>
        <v>2.574897428377068</v>
      </c>
      <c r="S22" s="10"/>
      <c r="T22" s="14"/>
      <c r="U22"/>
      <c r="V22"/>
      <c r="W22"/>
      <c r="X22"/>
      <c r="Y22"/>
      <c r="Z22"/>
      <c r="AA22"/>
      <c r="AB22"/>
      <c r="AC22" s="4" t="s">
        <v>19</v>
      </c>
      <c r="AD22" s="15">
        <f>+STDEVP(AD6,AD7,AD8,AD9:AD10,AD11:AD16)</f>
        <v>1.5826130256527493</v>
      </c>
      <c r="AE22" s="15">
        <f>+STDEVP(AE6,AE7,AE8,AE9:AE10,AE11:AE16)</f>
        <v>10.556028881103758</v>
      </c>
      <c r="AF22" s="15">
        <f>+STDEVP(AF6,AF7,AF8,AF9:AF10,AF11:AF16)</f>
        <v>2.448215163355266</v>
      </c>
      <c r="AG22" s="15">
        <f>+STDEVP(AG6,AG7,AG8,AG9:AG10,AG11:AG16)</f>
        <v>16.329595139579634</v>
      </c>
    </row>
    <row r="23" spans="1:33" s="4" customFormat="1" x14ac:dyDescent="0.3">
      <c r="A23"/>
      <c r="B23"/>
      <c r="C23"/>
      <c r="L23"/>
      <c r="M23" s="4" t="s">
        <v>20</v>
      </c>
      <c r="N23" s="8">
        <f>+N22/N21*100</f>
        <v>21.617484510603504</v>
      </c>
      <c r="O23" s="8">
        <f t="shared" ref="O23:R23" si="11">+O22/O21*100</f>
        <v>21.617484510603575</v>
      </c>
      <c r="P23" s="8">
        <f t="shared" si="11"/>
        <v>21.277992512444992</v>
      </c>
      <c r="Q23" s="8">
        <f t="shared" si="11"/>
        <v>21.277992512445032</v>
      </c>
      <c r="R23" s="8">
        <f t="shared" si="11"/>
        <v>21.277992512445074</v>
      </c>
      <c r="S23" s="10"/>
      <c r="T23" s="14"/>
      <c r="U23"/>
      <c r="V23"/>
      <c r="W23"/>
      <c r="X23"/>
      <c r="Y23"/>
      <c r="Z23"/>
      <c r="AA23"/>
      <c r="AB23"/>
      <c r="AC23" s="4" t="s">
        <v>20</v>
      </c>
      <c r="AD23" s="8">
        <f>+AD22/AD21*100</f>
        <v>22.092552796999261</v>
      </c>
      <c r="AE23" s="8">
        <f t="shared" ref="AE23" si="12">+AE22/AE21*100</f>
        <v>22.09255279699909</v>
      </c>
      <c r="AF23" s="8">
        <f t="shared" ref="AF23" si="13">+AF22/AF21*100</f>
        <v>22.277104047990534</v>
      </c>
      <c r="AG23" s="8">
        <f t="shared" ref="AG23" si="14">+AG22/AG21*100</f>
        <v>22.277104047990544</v>
      </c>
    </row>
    <row r="24" spans="1:33" s="4" customFormat="1" x14ac:dyDescent="0.3">
      <c r="A24"/>
      <c r="B24"/>
      <c r="C24"/>
      <c r="L24"/>
      <c r="M24"/>
      <c r="N24"/>
      <c r="O24"/>
      <c r="P24"/>
      <c r="Q24"/>
      <c r="R24"/>
      <c r="S24" s="10"/>
      <c r="T24" s="14"/>
      <c r="U24"/>
      <c r="V24"/>
      <c r="W24"/>
      <c r="X24"/>
      <c r="Y24"/>
      <c r="Z24"/>
      <c r="AA24"/>
      <c r="AB24"/>
      <c r="AC24"/>
      <c r="AD24"/>
      <c r="AE24"/>
      <c r="AF24"/>
      <c r="AG24"/>
    </row>
  </sheetData>
  <mergeCells count="35">
    <mergeCell ref="E2:Q2"/>
    <mergeCell ref="U2:AG2"/>
    <mergeCell ref="A3:A5"/>
    <mergeCell ref="B3:B5"/>
    <mergeCell ref="C3:C5"/>
    <mergeCell ref="D3:D5"/>
    <mergeCell ref="E3:M3"/>
    <mergeCell ref="N3:Q3"/>
    <mergeCell ref="U3:AC3"/>
    <mergeCell ref="AD3:AG3"/>
    <mergeCell ref="U4:U5"/>
    <mergeCell ref="E4:E5"/>
    <mergeCell ref="F4:F5"/>
    <mergeCell ref="G4:G5"/>
    <mergeCell ref="P4:R4"/>
    <mergeCell ref="J4:J5"/>
    <mergeCell ref="K4:K5"/>
    <mergeCell ref="L4:L5"/>
    <mergeCell ref="A6:A16"/>
    <mergeCell ref="B6:B16"/>
    <mergeCell ref="A1:C1"/>
    <mergeCell ref="AD4:AE4"/>
    <mergeCell ref="AF4:AG4"/>
    <mergeCell ref="V4:V5"/>
    <mergeCell ref="W4:W5"/>
    <mergeCell ref="X4:X5"/>
    <mergeCell ref="Y4:Y5"/>
    <mergeCell ref="Z4:Z5"/>
    <mergeCell ref="AA4:AA5"/>
    <mergeCell ref="M4:M5"/>
    <mergeCell ref="N4:O4"/>
    <mergeCell ref="AB4:AB5"/>
    <mergeCell ref="AC4:AC5"/>
    <mergeCell ref="H4:H5"/>
    <mergeCell ref="I4:I5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451BB2CD551D0944ACFCD8392572E95E" ma:contentTypeVersion="5" ma:contentTypeDescription="Új dokumentum létrehozása." ma:contentTypeScope="" ma:versionID="900ce372639b3b755952faa1e9af7d5b">
  <xsd:schema xmlns:xsd="http://www.w3.org/2001/XMLSchema" xmlns:xs="http://www.w3.org/2001/XMLSchema" xmlns:p="http://schemas.microsoft.com/office/2006/metadata/properties" xmlns:ns3="175d6be4-7961-49b3-8f45-062ec1ad6ef1" xmlns:ns4="5ca98151-bf92-4af5-89bc-b8b2d436d094" targetNamespace="http://schemas.microsoft.com/office/2006/metadata/properties" ma:root="true" ma:fieldsID="4b06705eecbc400d2f0bdc3a8b46b4d5" ns3:_="" ns4:_="">
    <xsd:import namespace="175d6be4-7961-49b3-8f45-062ec1ad6ef1"/>
    <xsd:import namespace="5ca98151-bf92-4af5-89bc-b8b2d436d09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d6be4-7961-49b3-8f45-062ec1ad6e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a98151-bf92-4af5-89bc-b8b2d436d09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Résztvevők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Megosztva részletekkel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Megosztási tipp kivonat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80014A7-C776-4388-8B38-DC0A2FDD2789}">
  <ds:schemaRefs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5ca98151-bf92-4af5-89bc-b8b2d436d094"/>
    <ds:schemaRef ds:uri="http://purl.org/dc/elements/1.1/"/>
    <ds:schemaRef ds:uri="http://purl.org/dc/dcmitype/"/>
    <ds:schemaRef ds:uri="175d6be4-7961-49b3-8f45-062ec1ad6ef1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6BBB4895-80C0-4C83-9748-68EE0968D25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E02A1A5-5AA9-4DF9-95D0-7800ECB96C0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5d6be4-7961-49b3-8f45-062ec1ad6ef1"/>
    <ds:schemaRef ds:uri="5ca98151-bf92-4af5-89bc-b8b2d436d0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Single_crystals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Hencz Mátyás</dc:creator>
  <cp:lastModifiedBy>Hencz Mátyás</cp:lastModifiedBy>
  <dcterms:created xsi:type="dcterms:W3CDTF">2021-01-05T14:49:44Z</dcterms:created>
  <dcterms:modified xsi:type="dcterms:W3CDTF">2021-07-26T15:53:47Z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0x010100451BB2CD551D0944ACFCD8392572E95E</vt:lpwstr>
  </property>
</Properties>
</file>