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F:\Hencz_etal_kvarc\Revision\"/>
    </mc:Choice>
  </mc:AlternateContent>
  <xr:revisionPtr revIDLastSave="0" documentId="13_ncr:1_{72E30A16-36CA-4FA4-89E7-F88C25F3A79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Evaluat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70" i="6" l="1"/>
  <c r="R71" i="6" s="1"/>
  <c r="R69" i="6"/>
  <c r="R68" i="6"/>
  <c r="R67" i="6"/>
  <c r="R37" i="6"/>
  <c r="R36" i="6"/>
  <c r="R35" i="6"/>
  <c r="R34" i="6"/>
  <c r="R33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40" i="6"/>
  <c r="R7" i="6"/>
  <c r="R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6" i="6"/>
  <c r="D62" i="6" l="1"/>
  <c r="N62" i="6" s="1"/>
  <c r="O62" i="6" s="1"/>
  <c r="D53" i="6"/>
  <c r="N53" i="6" s="1"/>
  <c r="O53" i="6" s="1"/>
  <c r="AF53" i="6" l="1"/>
  <c r="AG53" i="6" s="1"/>
  <c r="AD53" i="6"/>
  <c r="AE53" i="6" s="1"/>
  <c r="P62" i="6"/>
  <c r="Q62" i="6" s="1"/>
  <c r="P53" i="6"/>
  <c r="Q53" i="6" s="1"/>
  <c r="AF62" i="6"/>
  <c r="AG62" i="6" s="1"/>
  <c r="AD62" i="6"/>
  <c r="AE62" i="6" s="1"/>
  <c r="D65" i="6"/>
  <c r="AF65" i="6" s="1"/>
  <c r="AG65" i="6" s="1"/>
  <c r="D64" i="6"/>
  <c r="AF64" i="6" s="1"/>
  <c r="AG64" i="6" s="1"/>
  <c r="D63" i="6"/>
  <c r="AF63" i="6" s="1"/>
  <c r="AG63" i="6" s="1"/>
  <c r="D61" i="6"/>
  <c r="AF61" i="6" s="1"/>
  <c r="AG61" i="6" s="1"/>
  <c r="D60" i="6"/>
  <c r="N60" i="6" s="1"/>
  <c r="O60" i="6" s="1"/>
  <c r="D59" i="6"/>
  <c r="AD59" i="6" s="1"/>
  <c r="AE59" i="6" s="1"/>
  <c r="D58" i="6"/>
  <c r="AD58" i="6" s="1"/>
  <c r="AE58" i="6" s="1"/>
  <c r="D57" i="6"/>
  <c r="AF57" i="6" s="1"/>
  <c r="AG57" i="6" s="1"/>
  <c r="D56" i="6"/>
  <c r="AF56" i="6" s="1"/>
  <c r="AG56" i="6" s="1"/>
  <c r="D55" i="6"/>
  <c r="AD55" i="6" s="1"/>
  <c r="AE55" i="6" s="1"/>
  <c r="D54" i="6"/>
  <c r="N54" i="6" s="1"/>
  <c r="O54" i="6" s="1"/>
  <c r="D52" i="6"/>
  <c r="P52" i="6" s="1"/>
  <c r="Q52" i="6" s="1"/>
  <c r="D51" i="6"/>
  <c r="AD51" i="6" s="1"/>
  <c r="AE51" i="6" s="1"/>
  <c r="D50" i="6"/>
  <c r="AD50" i="6" s="1"/>
  <c r="AE50" i="6" s="1"/>
  <c r="D49" i="6"/>
  <c r="AF49" i="6" s="1"/>
  <c r="AG49" i="6" s="1"/>
  <c r="D48" i="6"/>
  <c r="AF48" i="6" s="1"/>
  <c r="AG48" i="6" s="1"/>
  <c r="D47" i="6"/>
  <c r="AD47" i="6" s="1"/>
  <c r="AE47" i="6" s="1"/>
  <c r="D46" i="6"/>
  <c r="N46" i="6" s="1"/>
  <c r="O46" i="6" s="1"/>
  <c r="D45" i="6"/>
  <c r="AF45" i="6" s="1"/>
  <c r="AG45" i="6" s="1"/>
  <c r="D44" i="6"/>
  <c r="P44" i="6" s="1"/>
  <c r="Q44" i="6" s="1"/>
  <c r="D43" i="6"/>
  <c r="AD43" i="6" s="1"/>
  <c r="AE43" i="6" s="1"/>
  <c r="D42" i="6"/>
  <c r="AD42" i="6" s="1"/>
  <c r="AE42" i="6" s="1"/>
  <c r="D41" i="6"/>
  <c r="AF41" i="6" s="1"/>
  <c r="AG41" i="6" s="1"/>
  <c r="D40" i="6"/>
  <c r="AF40" i="6" s="1"/>
  <c r="D31" i="6"/>
  <c r="AD31" i="6" s="1"/>
  <c r="AE31" i="6" s="1"/>
  <c r="D30" i="6"/>
  <c r="N30" i="6" s="1"/>
  <c r="D29" i="6"/>
  <c r="AF29" i="6" s="1"/>
  <c r="AG29" i="6" s="1"/>
  <c r="D28" i="6"/>
  <c r="AF28" i="6" s="1"/>
  <c r="AG28" i="6" s="1"/>
  <c r="D27" i="6"/>
  <c r="AD27" i="6" s="1"/>
  <c r="AE27" i="6" s="1"/>
  <c r="D26" i="6"/>
  <c r="AD26" i="6" s="1"/>
  <c r="AE26" i="6" s="1"/>
  <c r="D25" i="6"/>
  <c r="AF25" i="6" s="1"/>
  <c r="AG25" i="6" s="1"/>
  <c r="D24" i="6"/>
  <c r="AF24" i="6" s="1"/>
  <c r="AG24" i="6" s="1"/>
  <c r="D23" i="6"/>
  <c r="AD23" i="6" s="1"/>
  <c r="AE23" i="6" s="1"/>
  <c r="D22" i="6"/>
  <c r="N22" i="6" s="1"/>
  <c r="O22" i="6" s="1"/>
  <c r="D21" i="6"/>
  <c r="AF21" i="6" s="1"/>
  <c r="AG21" i="6" s="1"/>
  <c r="D20" i="6"/>
  <c r="AF20" i="6" s="1"/>
  <c r="AG20" i="6" s="1"/>
  <c r="D19" i="6"/>
  <c r="AD19" i="6" s="1"/>
  <c r="AE19" i="6" s="1"/>
  <c r="D18" i="6"/>
  <c r="AD18" i="6" s="1"/>
  <c r="AE18" i="6" s="1"/>
  <c r="D17" i="6"/>
  <c r="AF17" i="6" s="1"/>
  <c r="AG17" i="6" s="1"/>
  <c r="D16" i="6"/>
  <c r="AF16" i="6" s="1"/>
  <c r="AG16" i="6" s="1"/>
  <c r="D15" i="6"/>
  <c r="AD15" i="6" s="1"/>
  <c r="AE15" i="6" s="1"/>
  <c r="D14" i="6"/>
  <c r="N14" i="6" s="1"/>
  <c r="O14" i="6" s="1"/>
  <c r="D13" i="6"/>
  <c r="AF13" i="6" s="1"/>
  <c r="AG13" i="6" s="1"/>
  <c r="D12" i="6"/>
  <c r="P12" i="6" s="1"/>
  <c r="Q12" i="6" s="1"/>
  <c r="D11" i="6"/>
  <c r="AD11" i="6" s="1"/>
  <c r="AE11" i="6" s="1"/>
  <c r="D10" i="6"/>
  <c r="AD10" i="6" s="1"/>
  <c r="AE10" i="6" s="1"/>
  <c r="D9" i="6"/>
  <c r="AF9" i="6" s="1"/>
  <c r="AG9" i="6" s="1"/>
  <c r="D8" i="6"/>
  <c r="AF8" i="6" s="1"/>
  <c r="AG8" i="6" s="1"/>
  <c r="D7" i="6"/>
  <c r="AD7" i="6" s="1"/>
  <c r="AE7" i="6" s="1"/>
  <c r="D6" i="6"/>
  <c r="N6" i="6" s="1"/>
  <c r="N50" i="6" l="1"/>
  <c r="O50" i="6" s="1"/>
  <c r="AF15" i="6"/>
  <c r="AG15" i="6" s="1"/>
  <c r="AD22" i="6"/>
  <c r="AE22" i="6" s="1"/>
  <c r="AF31" i="6"/>
  <c r="AG31" i="6" s="1"/>
  <c r="AF7" i="6"/>
  <c r="AG7" i="6" s="1"/>
  <c r="N8" i="6"/>
  <c r="O8" i="6" s="1"/>
  <c r="P15" i="6"/>
  <c r="Q15" i="6" s="1"/>
  <c r="N64" i="6"/>
  <c r="O64" i="6" s="1"/>
  <c r="P64" i="6"/>
  <c r="Q64" i="6" s="1"/>
  <c r="AD6" i="6"/>
  <c r="AE6" i="6" s="1"/>
  <c r="P7" i="6"/>
  <c r="Q7" i="6" s="1"/>
  <c r="N18" i="6"/>
  <c r="O18" i="6" s="1"/>
  <c r="N55" i="6"/>
  <c r="O55" i="6" s="1"/>
  <c r="AF60" i="6"/>
  <c r="AG60" i="6" s="1"/>
  <c r="P55" i="6"/>
  <c r="Q55" i="6" s="1"/>
  <c r="P8" i="6"/>
  <c r="Q8" i="6" s="1"/>
  <c r="N15" i="6"/>
  <c r="O15" i="6" s="1"/>
  <c r="AF55" i="6"/>
  <c r="AG55" i="6" s="1"/>
  <c r="AF18" i="6"/>
  <c r="AG18" i="6" s="1"/>
  <c r="N24" i="6"/>
  <c r="O24" i="6" s="1"/>
  <c r="N28" i="6"/>
  <c r="O28" i="6" s="1"/>
  <c r="N31" i="6"/>
  <c r="O31" i="6" s="1"/>
  <c r="AD44" i="6"/>
  <c r="AE44" i="6" s="1"/>
  <c r="P60" i="6"/>
  <c r="Q60" i="6" s="1"/>
  <c r="N7" i="6"/>
  <c r="O7" i="6" s="1"/>
  <c r="P24" i="6"/>
  <c r="Q24" i="6" s="1"/>
  <c r="P28" i="6"/>
  <c r="Q28" i="6" s="1"/>
  <c r="P31" i="6"/>
  <c r="Q31" i="6" s="1"/>
  <c r="AF44" i="6"/>
  <c r="AG44" i="6" s="1"/>
  <c r="AD60" i="6"/>
  <c r="AE60" i="6" s="1"/>
  <c r="N12" i="6"/>
  <c r="O12" i="6" s="1"/>
  <c r="N29" i="6"/>
  <c r="O29" i="6" s="1"/>
  <c r="N56" i="6"/>
  <c r="O56" i="6" s="1"/>
  <c r="AD12" i="6"/>
  <c r="AE12" i="6" s="1"/>
  <c r="N26" i="6"/>
  <c r="O26" i="6" s="1"/>
  <c r="P29" i="6"/>
  <c r="Q29" i="6" s="1"/>
  <c r="AD61" i="6"/>
  <c r="AE61" i="6" s="1"/>
  <c r="AF12" i="6"/>
  <c r="AG12" i="6" s="1"/>
  <c r="AF26" i="6"/>
  <c r="AG26" i="6" s="1"/>
  <c r="AD29" i="6"/>
  <c r="AE29" i="6" s="1"/>
  <c r="N47" i="6"/>
  <c r="O47" i="6" s="1"/>
  <c r="AF47" i="6"/>
  <c r="AG47" i="6" s="1"/>
  <c r="AF10" i="6"/>
  <c r="AG10" i="6" s="1"/>
  <c r="N13" i="6"/>
  <c r="O13" i="6" s="1"/>
  <c r="P16" i="6"/>
  <c r="Q16" i="6" s="1"/>
  <c r="AF42" i="6"/>
  <c r="AG42" i="6" s="1"/>
  <c r="N45" i="6"/>
  <c r="O45" i="6" s="1"/>
  <c r="P48" i="6"/>
  <c r="Q48" i="6" s="1"/>
  <c r="AF58" i="6"/>
  <c r="AG58" i="6" s="1"/>
  <c r="N63" i="6"/>
  <c r="O63" i="6" s="1"/>
  <c r="P14" i="6"/>
  <c r="Q14" i="6" s="1"/>
  <c r="N23" i="6"/>
  <c r="O23" i="6" s="1"/>
  <c r="N52" i="6"/>
  <c r="O52" i="6" s="1"/>
  <c r="P13" i="6"/>
  <c r="Q13" i="6" s="1"/>
  <c r="P20" i="6"/>
  <c r="Q20" i="6" s="1"/>
  <c r="AD21" i="6"/>
  <c r="AE21" i="6" s="1"/>
  <c r="P23" i="6"/>
  <c r="Q23" i="6" s="1"/>
  <c r="AD28" i="6"/>
  <c r="AE28" i="6" s="1"/>
  <c r="O30" i="6"/>
  <c r="P45" i="6"/>
  <c r="Q45" i="6" s="1"/>
  <c r="AD52" i="6"/>
  <c r="AE52" i="6" s="1"/>
  <c r="P46" i="6"/>
  <c r="Q46" i="6" s="1"/>
  <c r="N10" i="6"/>
  <c r="O10" i="6" s="1"/>
  <c r="N16" i="6"/>
  <c r="O16" i="6" s="1"/>
  <c r="N20" i="6"/>
  <c r="O20" i="6" s="1"/>
  <c r="N42" i="6"/>
  <c r="O42" i="6" s="1"/>
  <c r="N48" i="6"/>
  <c r="O48" i="6" s="1"/>
  <c r="N58" i="6"/>
  <c r="O58" i="6" s="1"/>
  <c r="P6" i="6"/>
  <c r="P30" i="6"/>
  <c r="Q30" i="6" s="1"/>
  <c r="AF52" i="6"/>
  <c r="AG52" i="6" s="1"/>
  <c r="P54" i="6"/>
  <c r="Q54" i="6" s="1"/>
  <c r="N61" i="6"/>
  <c r="O61" i="6" s="1"/>
  <c r="P63" i="6"/>
  <c r="Q63" i="6" s="1"/>
  <c r="P21" i="6"/>
  <c r="Q21" i="6" s="1"/>
  <c r="AD13" i="6"/>
  <c r="AE13" i="6" s="1"/>
  <c r="AD20" i="6"/>
  <c r="AE20" i="6" s="1"/>
  <c r="AF23" i="6"/>
  <c r="AG23" i="6" s="1"/>
  <c r="AD30" i="6"/>
  <c r="AE30" i="6" s="1"/>
  <c r="N40" i="6"/>
  <c r="O40" i="6" s="1"/>
  <c r="N44" i="6"/>
  <c r="O44" i="6" s="1"/>
  <c r="AD45" i="6"/>
  <c r="AE45" i="6" s="1"/>
  <c r="P47" i="6"/>
  <c r="Q47" i="6" s="1"/>
  <c r="AD54" i="6"/>
  <c r="AE54" i="6" s="1"/>
  <c r="P61" i="6"/>
  <c r="Q61" i="6" s="1"/>
  <c r="N21" i="6"/>
  <c r="O21" i="6" s="1"/>
  <c r="AD14" i="6"/>
  <c r="AE14" i="6" s="1"/>
  <c r="AD46" i="6"/>
  <c r="AE46" i="6" s="1"/>
  <c r="P22" i="6"/>
  <c r="Q22" i="6" s="1"/>
  <c r="P40" i="6"/>
  <c r="Q40" i="6" s="1"/>
  <c r="AF50" i="6"/>
  <c r="AG50" i="6" s="1"/>
  <c r="P56" i="6"/>
  <c r="Q56" i="6" s="1"/>
  <c r="O6" i="6"/>
  <c r="AG40" i="6"/>
  <c r="Q6" i="6"/>
  <c r="N9" i="6"/>
  <c r="O9" i="6" s="1"/>
  <c r="AF11" i="6"/>
  <c r="AG11" i="6" s="1"/>
  <c r="N17" i="6"/>
  <c r="O17" i="6" s="1"/>
  <c r="AF19" i="6"/>
  <c r="AG19" i="6" s="1"/>
  <c r="N25" i="6"/>
  <c r="O25" i="6" s="1"/>
  <c r="AF27" i="6"/>
  <c r="AG27" i="6" s="1"/>
  <c r="N41" i="6"/>
  <c r="O41" i="6" s="1"/>
  <c r="AF43" i="6"/>
  <c r="AG43" i="6" s="1"/>
  <c r="N49" i="6"/>
  <c r="O49" i="6" s="1"/>
  <c r="AF51" i="6"/>
  <c r="AG51" i="6" s="1"/>
  <c r="N57" i="6"/>
  <c r="O57" i="6" s="1"/>
  <c r="AF59" i="6"/>
  <c r="AG59" i="6" s="1"/>
  <c r="N65" i="6"/>
  <c r="O65" i="6" s="1"/>
  <c r="P9" i="6"/>
  <c r="Q9" i="6" s="1"/>
  <c r="N11" i="6"/>
  <c r="O11" i="6" s="1"/>
  <c r="P17" i="6"/>
  <c r="Q17" i="6" s="1"/>
  <c r="N19" i="6"/>
  <c r="O19" i="6" s="1"/>
  <c r="P25" i="6"/>
  <c r="Q25" i="6" s="1"/>
  <c r="N27" i="6"/>
  <c r="O27" i="6" s="1"/>
  <c r="P41" i="6"/>
  <c r="Q41" i="6" s="1"/>
  <c r="N43" i="6"/>
  <c r="O43" i="6" s="1"/>
  <c r="P49" i="6"/>
  <c r="Q49" i="6" s="1"/>
  <c r="N51" i="6"/>
  <c r="O51" i="6" s="1"/>
  <c r="P57" i="6"/>
  <c r="Q57" i="6" s="1"/>
  <c r="N59" i="6"/>
  <c r="O59" i="6" s="1"/>
  <c r="AD63" i="6"/>
  <c r="AE63" i="6" s="1"/>
  <c r="P65" i="6"/>
  <c r="Q65" i="6" s="1"/>
  <c r="AF6" i="6"/>
  <c r="AD8" i="6"/>
  <c r="AE8" i="6" s="1"/>
  <c r="P10" i="6"/>
  <c r="Q10" i="6" s="1"/>
  <c r="AF14" i="6"/>
  <c r="AG14" i="6" s="1"/>
  <c r="AD16" i="6"/>
  <c r="AE16" i="6" s="1"/>
  <c r="P18" i="6"/>
  <c r="Q18" i="6" s="1"/>
  <c r="AF22" i="6"/>
  <c r="AG22" i="6" s="1"/>
  <c r="AD24" i="6"/>
  <c r="AE24" i="6" s="1"/>
  <c r="P26" i="6"/>
  <c r="Q26" i="6" s="1"/>
  <c r="AF30" i="6"/>
  <c r="AG30" i="6" s="1"/>
  <c r="AD40" i="6"/>
  <c r="P42" i="6"/>
  <c r="Q42" i="6" s="1"/>
  <c r="AF46" i="6"/>
  <c r="AG46" i="6" s="1"/>
  <c r="AD48" i="6"/>
  <c r="AE48" i="6" s="1"/>
  <c r="P50" i="6"/>
  <c r="Q50" i="6" s="1"/>
  <c r="AF54" i="6"/>
  <c r="AG54" i="6" s="1"/>
  <c r="AD56" i="6"/>
  <c r="AE56" i="6" s="1"/>
  <c r="P58" i="6"/>
  <c r="Q58" i="6" s="1"/>
  <c r="AD64" i="6"/>
  <c r="AE64" i="6" s="1"/>
  <c r="AD17" i="6"/>
  <c r="AE17" i="6" s="1"/>
  <c r="P19" i="6"/>
  <c r="Q19" i="6" s="1"/>
  <c r="AD25" i="6"/>
  <c r="AE25" i="6" s="1"/>
  <c r="P27" i="6"/>
  <c r="Q27" i="6" s="1"/>
  <c r="AD41" i="6"/>
  <c r="AE41" i="6" s="1"/>
  <c r="P43" i="6"/>
  <c r="Q43" i="6" s="1"/>
  <c r="AD49" i="6"/>
  <c r="AE49" i="6" s="1"/>
  <c r="P51" i="6"/>
  <c r="Q51" i="6" s="1"/>
  <c r="AD57" i="6"/>
  <c r="AE57" i="6" s="1"/>
  <c r="P59" i="6"/>
  <c r="Q59" i="6" s="1"/>
  <c r="AD65" i="6"/>
  <c r="AE65" i="6" s="1"/>
  <c r="AD9" i="6"/>
  <c r="AE9" i="6" s="1"/>
  <c r="P11" i="6"/>
  <c r="Q11" i="6" s="1"/>
  <c r="N33" i="6" l="1"/>
  <c r="P68" i="6"/>
  <c r="P35" i="6"/>
  <c r="O36" i="6"/>
  <c r="O35" i="6"/>
  <c r="O34" i="6"/>
  <c r="O33" i="6"/>
  <c r="AD35" i="6"/>
  <c r="AF67" i="6"/>
  <c r="N35" i="6"/>
  <c r="AD70" i="6"/>
  <c r="AD69" i="6"/>
  <c r="AD68" i="6"/>
  <c r="AD67" i="6"/>
  <c r="AE40" i="6"/>
  <c r="AD34" i="6"/>
  <c r="AE36" i="6"/>
  <c r="AE35" i="6"/>
  <c r="AE34" i="6"/>
  <c r="AE33" i="6"/>
  <c r="AF68" i="6"/>
  <c r="N36" i="6"/>
  <c r="P67" i="6"/>
  <c r="Q70" i="6"/>
  <c r="Q69" i="6"/>
  <c r="Q68" i="6"/>
  <c r="Q67" i="6"/>
  <c r="P33" i="6"/>
  <c r="AD33" i="6"/>
  <c r="N69" i="6"/>
  <c r="AF69" i="6"/>
  <c r="P70" i="6"/>
  <c r="Q36" i="6"/>
  <c r="Q34" i="6"/>
  <c r="Q33" i="6"/>
  <c r="Q35" i="6"/>
  <c r="AG70" i="6"/>
  <c r="AG69" i="6"/>
  <c r="AG68" i="6"/>
  <c r="AG67" i="6"/>
  <c r="AF36" i="6"/>
  <c r="AF35" i="6"/>
  <c r="AF34" i="6"/>
  <c r="AF33" i="6"/>
  <c r="AG6" i="6"/>
  <c r="N68" i="6"/>
  <c r="AF70" i="6"/>
  <c r="AF71" i="6" s="1"/>
  <c r="AD36" i="6"/>
  <c r="AD37" i="6" s="1"/>
  <c r="P34" i="6"/>
  <c r="N34" i="6"/>
  <c r="P69" i="6"/>
  <c r="N67" i="6"/>
  <c r="O69" i="6"/>
  <c r="O70" i="6"/>
  <c r="O68" i="6"/>
  <c r="O67" i="6"/>
  <c r="P36" i="6"/>
  <c r="N70" i="6"/>
  <c r="O71" i="6" l="1"/>
  <c r="O37" i="6"/>
  <c r="Q37" i="6"/>
  <c r="P71" i="6"/>
  <c r="Q71" i="6"/>
  <c r="N37" i="6"/>
  <c r="P37" i="6"/>
  <c r="AE37" i="6"/>
  <c r="AF37" i="6"/>
  <c r="AG36" i="6"/>
  <c r="AG35" i="6"/>
  <c r="AG34" i="6"/>
  <c r="AG33" i="6"/>
  <c r="AG71" i="6"/>
  <c r="AD71" i="6"/>
  <c r="AE70" i="6"/>
  <c r="AE71" i="6" s="1"/>
  <c r="AE69" i="6"/>
  <c r="AE68" i="6"/>
  <c r="AE67" i="6"/>
  <c r="N71" i="6"/>
  <c r="AG37" i="6" l="1"/>
</calcChain>
</file>

<file path=xl/sharedStrings.xml><?xml version="1.0" encoding="utf-8"?>
<sst xmlns="http://schemas.openxmlformats.org/spreadsheetml/2006/main" count="61" uniqueCount="35">
  <si>
    <t>3480 (Li)</t>
  </si>
  <si>
    <t>3430+3378</t>
  </si>
  <si>
    <t>Epoxy</t>
  </si>
  <si>
    <t>SiO (silica overtone) (A-type int.)</t>
  </si>
  <si>
    <t>ppm</t>
  </si>
  <si>
    <r>
      <t>H / 10</t>
    </r>
    <r>
      <rPr>
        <b/>
        <vertAlign val="superscript"/>
        <sz val="11"/>
        <color theme="1"/>
        <rFont val="Calibri"/>
        <family val="2"/>
        <charset val="238"/>
        <scheme val="minor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Si</t>
    </r>
  </si>
  <si>
    <t>Sampling site</t>
  </si>
  <si>
    <t>Without baseline correction</t>
  </si>
  <si>
    <t>Integrated absorbance</t>
  </si>
  <si>
    <t>3200 (surface water)</t>
  </si>
  <si>
    <t>Total Hydroxyl Region (3502-3153)</t>
  </si>
  <si>
    <t>Structural OH- concetration</t>
  </si>
  <si>
    <t>min</t>
  </si>
  <si>
    <t>max</t>
  </si>
  <si>
    <t>average</t>
  </si>
  <si>
    <t>std. deviation</t>
  </si>
  <si>
    <t>relative std. dev.</t>
  </si>
  <si>
    <t>Concave rubberband baseline correction, 2 iterations</t>
  </si>
  <si>
    <t>SiO2 overtone (A-type int.)</t>
  </si>
  <si>
    <t>Code of the site</t>
  </si>
  <si>
    <t>30again</t>
  </si>
  <si>
    <t>New Zealand, KH1 Kaharoa eruption"quarry" pyroclastic fallout deposit</t>
  </si>
  <si>
    <t>NZ/KH1</t>
  </si>
  <si>
    <t>NZKH1_av</t>
  </si>
  <si>
    <t>New Zealand, KH2 Kaharoa eruption "SH roadcut" pyroclastic fallout deposit</t>
  </si>
  <si>
    <t>NZ/KH2</t>
  </si>
  <si>
    <t>NZKH2_av</t>
  </si>
  <si>
    <t>Code of the phenocrysts</t>
  </si>
  <si>
    <t>Total OH Region</t>
  </si>
  <si>
    <t>AD1314 Kaharoa eruption, Taupo Volcanic Zone, New Zealand</t>
  </si>
  <si>
    <t>(3430 + 3378) + 3315
Biró et al., 2017</t>
  </si>
  <si>
    <t>3430 + 3378 + 3315 (more conservative)</t>
  </si>
  <si>
    <t>Structural OH concentration</t>
  </si>
  <si>
    <t>Thickness (based on Biró et al., 2016)</t>
  </si>
  <si>
    <t>absorp. coeff. L&amp;R 1997
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</si>
</sst>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DBD600"/>
      <color rgb="FFD2A000"/>
      <color rgb="FFE3D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E63AC-0091-4ED1-8822-4C0480AED210}">
  <dimension ref="A1:AN71"/>
  <sheetViews>
    <sheetView tabSelected="1" zoomScale="85" zoomScaleNormal="85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Q70" sqref="Q70:R70"/>
    </sheetView>
  </sheetViews>
  <sheetFormatPr defaultColWidth="14.109375" defaultRowHeight="14.4" x14ac:dyDescent="0.3"/>
  <cols>
    <col min="1" max="1" width="14.6640625" style="8" bestFit="1" customWidth="1"/>
    <col min="2" max="2" width="8.88671875" style="8" customWidth="1"/>
    <col min="3" max="3" width="15.88671875" style="8" customWidth="1"/>
    <col min="4" max="4" width="10.109375" style="8" customWidth="1"/>
    <col min="5" max="12" width="14.109375" style="8"/>
    <col min="13" max="13" width="14.5546875" style="8" customWidth="1"/>
    <col min="14" max="17" width="14.109375" style="8"/>
    <col min="18" max="18" width="22" style="8" customWidth="1"/>
    <col min="19" max="19" width="14.109375" style="10"/>
    <col min="20" max="16384" width="14.109375" style="8"/>
  </cols>
  <sheetData>
    <row r="1" spans="1:40" ht="66.599999999999994" customHeight="1" thickBot="1" x14ac:dyDescent="0.35">
      <c r="A1" s="16" t="s">
        <v>29</v>
      </c>
      <c r="B1" s="17"/>
      <c r="C1" s="17"/>
      <c r="D1" s="18"/>
    </row>
    <row r="2" spans="1:40" x14ac:dyDescent="0.3">
      <c r="A2" s="1"/>
      <c r="B2" s="1"/>
      <c r="C2" s="1"/>
      <c r="D2" s="1"/>
      <c r="E2" s="23" t="s">
        <v>7</v>
      </c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15"/>
      <c r="S2" s="11"/>
      <c r="T2" s="1"/>
      <c r="U2" s="24" t="s">
        <v>17</v>
      </c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4"/>
      <c r="AI2" s="4"/>
      <c r="AJ2" s="4"/>
      <c r="AK2" s="4"/>
      <c r="AL2" s="4"/>
      <c r="AM2" s="4"/>
      <c r="AN2" s="4"/>
    </row>
    <row r="3" spans="1:40" ht="28.2" customHeight="1" x14ac:dyDescent="0.3">
      <c r="A3" s="22" t="s">
        <v>6</v>
      </c>
      <c r="B3" s="22" t="s">
        <v>19</v>
      </c>
      <c r="C3" s="22" t="s">
        <v>27</v>
      </c>
      <c r="D3" s="22" t="s">
        <v>33</v>
      </c>
      <c r="E3" s="21" t="s">
        <v>8</v>
      </c>
      <c r="F3" s="21"/>
      <c r="G3" s="21"/>
      <c r="H3" s="21"/>
      <c r="I3" s="21"/>
      <c r="J3" s="21"/>
      <c r="K3" s="21"/>
      <c r="L3" s="21"/>
      <c r="M3" s="21"/>
      <c r="N3" s="21" t="s">
        <v>32</v>
      </c>
      <c r="O3" s="21"/>
      <c r="P3" s="21"/>
      <c r="Q3" s="21"/>
      <c r="R3" s="14"/>
      <c r="U3" s="21" t="s">
        <v>8</v>
      </c>
      <c r="V3" s="21"/>
      <c r="W3" s="21"/>
      <c r="X3" s="21"/>
      <c r="Y3" s="21"/>
      <c r="Z3" s="21"/>
      <c r="AA3" s="21"/>
      <c r="AB3" s="21"/>
      <c r="AC3" s="21"/>
      <c r="AD3" s="21" t="s">
        <v>11</v>
      </c>
      <c r="AE3" s="21"/>
      <c r="AF3" s="21"/>
      <c r="AG3" s="21"/>
    </row>
    <row r="4" spans="1:40" ht="28.2" customHeight="1" x14ac:dyDescent="0.3">
      <c r="A4" s="22"/>
      <c r="B4" s="22"/>
      <c r="C4" s="22"/>
      <c r="D4" s="22"/>
      <c r="E4" s="22">
        <v>3480</v>
      </c>
      <c r="F4" s="22">
        <v>3430</v>
      </c>
      <c r="G4" s="22">
        <v>3378</v>
      </c>
      <c r="H4" s="22" t="s">
        <v>1</v>
      </c>
      <c r="I4" s="22">
        <v>3315</v>
      </c>
      <c r="J4" s="22">
        <v>3200</v>
      </c>
      <c r="K4" s="22" t="s">
        <v>28</v>
      </c>
      <c r="L4" s="22" t="s">
        <v>2</v>
      </c>
      <c r="M4" s="22" t="s">
        <v>18</v>
      </c>
      <c r="N4" s="22" t="s">
        <v>31</v>
      </c>
      <c r="O4" s="22"/>
      <c r="P4" s="22" t="s">
        <v>30</v>
      </c>
      <c r="Q4" s="22"/>
      <c r="R4" s="22"/>
      <c r="S4" s="12"/>
      <c r="U4" s="22" t="s">
        <v>0</v>
      </c>
      <c r="V4" s="22">
        <v>3430</v>
      </c>
      <c r="W4" s="22">
        <v>3378</v>
      </c>
      <c r="X4" s="22" t="s">
        <v>1</v>
      </c>
      <c r="Y4" s="22">
        <v>3315</v>
      </c>
      <c r="Z4" s="22" t="s">
        <v>9</v>
      </c>
      <c r="AA4" s="22" t="s">
        <v>10</v>
      </c>
      <c r="AB4" s="22" t="s">
        <v>2</v>
      </c>
      <c r="AC4" s="22" t="s">
        <v>3</v>
      </c>
      <c r="AD4" s="22" t="s">
        <v>31</v>
      </c>
      <c r="AE4" s="22"/>
      <c r="AF4" s="22" t="s">
        <v>30</v>
      </c>
      <c r="AG4" s="22"/>
    </row>
    <row r="5" spans="1:40" s="9" customFormat="1" ht="32.4" customHeight="1" x14ac:dyDescent="0.3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9" t="s">
        <v>4</v>
      </c>
      <c r="O5" s="9" t="s">
        <v>5</v>
      </c>
      <c r="P5" s="9" t="s">
        <v>4</v>
      </c>
      <c r="Q5" s="9" t="s">
        <v>5</v>
      </c>
      <c r="R5" s="13" t="s">
        <v>34</v>
      </c>
      <c r="S5" s="12"/>
      <c r="U5" s="22"/>
      <c r="V5" s="22"/>
      <c r="W5" s="22"/>
      <c r="X5" s="22"/>
      <c r="Y5" s="22"/>
      <c r="Z5" s="22"/>
      <c r="AA5" s="22"/>
      <c r="AB5" s="22"/>
      <c r="AC5" s="22"/>
      <c r="AD5" s="9" t="s">
        <v>4</v>
      </c>
      <c r="AE5" s="9" t="s">
        <v>5</v>
      </c>
      <c r="AF5" s="9" t="s">
        <v>4</v>
      </c>
      <c r="AG5" s="9" t="s">
        <v>5</v>
      </c>
    </row>
    <row r="6" spans="1:40" ht="14.4" customHeight="1" x14ac:dyDescent="0.3">
      <c r="A6" s="20" t="s">
        <v>21</v>
      </c>
      <c r="B6" s="19" t="s">
        <v>22</v>
      </c>
      <c r="C6" s="8">
        <v>1</v>
      </c>
      <c r="D6" s="5">
        <f>+AC6/3.2819</f>
        <v>172.87607788171485</v>
      </c>
      <c r="E6" s="8">
        <v>3.0000000000000001E-3</v>
      </c>
      <c r="F6" s="8">
        <v>3.6999999999999998E-2</v>
      </c>
      <c r="G6" s="8">
        <v>0.26</v>
      </c>
      <c r="H6" s="8">
        <v>0.52400000000000002</v>
      </c>
      <c r="I6" s="8">
        <v>9.2999999999999999E-2</v>
      </c>
      <c r="J6" s="8">
        <v>4.2000000000000003E-2</v>
      </c>
      <c r="K6" s="8">
        <v>1.6579999999999999</v>
      </c>
      <c r="L6" s="8">
        <v>0.39100000000000001</v>
      </c>
      <c r="M6" s="8">
        <v>590.57500000000005</v>
      </c>
      <c r="N6" s="2">
        <f t="shared" ref="N6:N19" si="0">+($F6+$G6+$I6)*0.072*10000*3/$D6</f>
        <v>4.8728546501175609</v>
      </c>
      <c r="O6" s="2">
        <f t="shared" ref="O6:O21" si="1">+N6*6.67</f>
        <v>32.50194051628413</v>
      </c>
      <c r="P6" s="2">
        <f>+($H6+$I6)*0.072*10000*3/$D6</f>
        <v>7.70910594646804</v>
      </c>
      <c r="Q6" s="2">
        <f>+P6*6.67</f>
        <v>51.41973666294183</v>
      </c>
      <c r="R6" s="2">
        <f>+($H6+$I6)*0.076*10000*3/$D6</f>
        <v>8.1373896101607084</v>
      </c>
      <c r="U6" s="8">
        <v>4.0000000000000001E-3</v>
      </c>
      <c r="V6" s="8">
        <v>3.3000000000000002E-2</v>
      </c>
      <c r="W6" s="8">
        <v>0.25700000000000001</v>
      </c>
      <c r="X6" s="8">
        <v>0.48499999999999999</v>
      </c>
      <c r="Y6" s="8">
        <v>8.6999999999999994E-2</v>
      </c>
      <c r="Z6" s="8">
        <v>4.2999999999999997E-2</v>
      </c>
      <c r="AA6" s="8">
        <v>0.873</v>
      </c>
      <c r="AB6" s="8">
        <v>0.32900000000000001</v>
      </c>
      <c r="AC6" s="8">
        <v>567.36199999999997</v>
      </c>
      <c r="AD6" s="2">
        <f>+($V6+$W6+$Y6)*0.072*10000*3/$D6</f>
        <v>4.7104261617803092</v>
      </c>
      <c r="AE6" s="2">
        <f>+AD6*6.67</f>
        <v>31.418542499074661</v>
      </c>
      <c r="AF6" s="2">
        <f>+($X6+$Y6)*0.072*10000*3/$D6</f>
        <v>7.1468534868390892</v>
      </c>
      <c r="AG6" s="2">
        <f>+AF6*6.67</f>
        <v>47.669512757216722</v>
      </c>
    </row>
    <row r="7" spans="1:40" x14ac:dyDescent="0.3">
      <c r="A7" s="20"/>
      <c r="B7" s="19"/>
      <c r="C7" s="8">
        <v>2</v>
      </c>
      <c r="D7" s="5">
        <f t="shared" ref="D7:D31" si="2">+AC7/3.2819</f>
        <v>214.54980346750358</v>
      </c>
      <c r="E7" s="8">
        <v>8.9999999999999993E-3</v>
      </c>
      <c r="F7" s="8">
        <v>5.8000000000000003E-2</v>
      </c>
      <c r="G7" s="8">
        <v>0.42499999999999999</v>
      </c>
      <c r="H7" s="8">
        <v>0.86499999999999999</v>
      </c>
      <c r="I7" s="8">
        <v>0.13300000000000001</v>
      </c>
      <c r="J7" s="8">
        <v>5.2999999999999999E-2</v>
      </c>
      <c r="K7" s="8">
        <v>2.415</v>
      </c>
      <c r="L7" s="8">
        <v>0.40400000000000003</v>
      </c>
      <c r="M7" s="8">
        <v>718.08100000000002</v>
      </c>
      <c r="N7" s="2">
        <f t="shared" si="0"/>
        <v>6.2016370022055556</v>
      </c>
      <c r="O7" s="2">
        <f t="shared" si="1"/>
        <v>41.364918804711053</v>
      </c>
      <c r="P7" s="2">
        <f t="shared" ref="P7:P31" si="3">+($H7+$I7)*0.072*10000*3/$D7</f>
        <v>10.047457350975883</v>
      </c>
      <c r="Q7" s="2">
        <f>+P7*6.67</f>
        <v>67.016540531009142</v>
      </c>
      <c r="R7" s="2">
        <f t="shared" ref="R7:R31" si="4">+($H7+$I7)*0.076*10000*3/$D7</f>
        <v>10.6056494260301</v>
      </c>
      <c r="U7" s="8">
        <v>0.01</v>
      </c>
      <c r="V7" s="8">
        <v>5.3999999999999999E-2</v>
      </c>
      <c r="W7" s="8">
        <v>0.42199999999999999</v>
      </c>
      <c r="X7" s="8">
        <v>0.82599999999999996</v>
      </c>
      <c r="Y7" s="8">
        <v>0.126</v>
      </c>
      <c r="Z7" s="8">
        <v>5.1999999999999998E-2</v>
      </c>
      <c r="AA7" s="8">
        <v>1.456</v>
      </c>
      <c r="AB7" s="8">
        <v>0.438</v>
      </c>
      <c r="AC7" s="8">
        <v>704.13099999999997</v>
      </c>
      <c r="AD7" s="2">
        <f>+($V7+$W7+$Y7)*0.072*10000*3/$D7</f>
        <v>6.0606907067008828</v>
      </c>
      <c r="AE7" s="2">
        <f t="shared" ref="AE7:AE31" si="5">+AD7*6.67</f>
        <v>40.424807013694888</v>
      </c>
      <c r="AF7" s="2">
        <f>+($X7+$Y7)*0.072*10000*3/$D7</f>
        <v>9.5843480943176758</v>
      </c>
      <c r="AG7" s="2">
        <f t="shared" ref="AG7:AG31" si="6">+AF7*6.67</f>
        <v>63.927601789098894</v>
      </c>
    </row>
    <row r="8" spans="1:40" x14ac:dyDescent="0.3">
      <c r="A8" s="20"/>
      <c r="B8" s="19"/>
      <c r="C8" s="8">
        <v>3</v>
      </c>
      <c r="D8" s="5">
        <f t="shared" si="2"/>
        <v>220.8659617904263</v>
      </c>
      <c r="E8" s="8">
        <v>1.0999999999999999E-2</v>
      </c>
      <c r="F8" s="8">
        <v>4.9000000000000002E-2</v>
      </c>
      <c r="G8" s="8">
        <v>0.30199999999999999</v>
      </c>
      <c r="H8" s="8">
        <v>0.60099999999999998</v>
      </c>
      <c r="I8" s="8">
        <v>0.11700000000000001</v>
      </c>
      <c r="J8" s="8">
        <v>4.8000000000000001E-2</v>
      </c>
      <c r="K8" s="8">
        <v>1.9219999999999999</v>
      </c>
      <c r="L8" s="8">
        <v>0.32600000000000001</v>
      </c>
      <c r="M8" s="8">
        <v>751.14200000000005</v>
      </c>
      <c r="N8" s="2">
        <f t="shared" si="0"/>
        <v>4.5768935684132099</v>
      </c>
      <c r="O8" s="2">
        <f t="shared" si="1"/>
        <v>30.527880101316111</v>
      </c>
      <c r="P8" s="2">
        <f t="shared" si="3"/>
        <v>7.021815346411719</v>
      </c>
      <c r="Q8" s="2">
        <f>+P8*6.67</f>
        <v>46.835508360566166</v>
      </c>
      <c r="R8" s="2">
        <f t="shared" si="4"/>
        <v>7.4119161989901494</v>
      </c>
      <c r="U8" s="8">
        <v>0.01</v>
      </c>
      <c r="V8" s="8">
        <v>4.3999999999999997E-2</v>
      </c>
      <c r="W8" s="8">
        <v>0.29899999999999999</v>
      </c>
      <c r="X8" s="8">
        <v>0.56100000000000005</v>
      </c>
      <c r="Y8" s="8">
        <v>0.11</v>
      </c>
      <c r="Z8" s="8">
        <v>4.4999999999999998E-2</v>
      </c>
      <c r="AA8" s="8">
        <v>1.0629999999999999</v>
      </c>
      <c r="AB8" s="8">
        <v>0.33900000000000002</v>
      </c>
      <c r="AC8" s="8">
        <v>724.86</v>
      </c>
      <c r="AD8" s="2">
        <f>+($V8+$W8+$Y8)*0.072*10000*3/$D8</f>
        <v>4.4301982617332989</v>
      </c>
      <c r="AE8" s="2">
        <f t="shared" si="5"/>
        <v>29.549422405761103</v>
      </c>
      <c r="AF8" s="2">
        <f>+($X8+$Y8)*0.072*10000*3/$D8</f>
        <v>6.5621700521480006</v>
      </c>
      <c r="AG8" s="2">
        <f t="shared" si="6"/>
        <v>43.769674247827162</v>
      </c>
    </row>
    <row r="9" spans="1:40" x14ac:dyDescent="0.3">
      <c r="A9" s="20"/>
      <c r="B9" s="19"/>
      <c r="C9" s="8">
        <v>4</v>
      </c>
      <c r="D9" s="5">
        <f t="shared" si="2"/>
        <v>238.16447789390293</v>
      </c>
      <c r="E9" s="8">
        <v>-1E-3</v>
      </c>
      <c r="F9" s="8">
        <v>6.0999999999999999E-2</v>
      </c>
      <c r="G9" s="8">
        <v>0.46700000000000003</v>
      </c>
      <c r="H9" s="8">
        <v>0.90600000000000003</v>
      </c>
      <c r="I9" s="8">
        <v>0.158</v>
      </c>
      <c r="J9" s="8">
        <v>5.2999999999999999E-2</v>
      </c>
      <c r="K9" s="8">
        <v>2.601</v>
      </c>
      <c r="L9" s="8">
        <v>1.1539999999999999</v>
      </c>
      <c r="M9" s="8">
        <v>885.86800000000005</v>
      </c>
      <c r="N9" s="2">
        <f t="shared" si="0"/>
        <v>6.2215827192336022</v>
      </c>
      <c r="O9" s="2">
        <f t="shared" si="1"/>
        <v>41.497956737288128</v>
      </c>
      <c r="P9" s="2">
        <f t="shared" si="3"/>
        <v>9.6498017686072206</v>
      </c>
      <c r="Q9" s="2">
        <f>+P9*6.67</f>
        <v>64.364177796610164</v>
      </c>
      <c r="R9" s="2">
        <f t="shared" si="4"/>
        <v>10.185901866863178</v>
      </c>
      <c r="U9" s="8">
        <v>-1E-3</v>
      </c>
      <c r="V9" s="8">
        <v>5.6000000000000001E-2</v>
      </c>
      <c r="W9" s="8">
        <v>0.46400000000000002</v>
      </c>
      <c r="X9" s="8">
        <v>0.86499999999999999</v>
      </c>
      <c r="Y9" s="8">
        <v>0.151</v>
      </c>
      <c r="Z9" s="8">
        <v>5.0999999999999997E-2</v>
      </c>
      <c r="AA9" s="8">
        <v>1.5960000000000001</v>
      </c>
      <c r="AB9" s="8">
        <v>0.93500000000000005</v>
      </c>
      <c r="AC9" s="8">
        <v>781.63199999999995</v>
      </c>
      <c r="AD9" s="2">
        <f>+($V9+$W9+$Y9)*0.072*10000*3/$D9</f>
        <v>6.085542280766397</v>
      </c>
      <c r="AE9" s="2">
        <f t="shared" si="5"/>
        <v>40.590567012711865</v>
      </c>
      <c r="AF9" s="2">
        <f>+($X9+$Y9)*0.072*10000*3/$D9</f>
        <v>9.2144723655121581</v>
      </c>
      <c r="AG9" s="2">
        <f t="shared" si="6"/>
        <v>61.460530677966091</v>
      </c>
    </row>
    <row r="10" spans="1:40" x14ac:dyDescent="0.3">
      <c r="A10" s="20"/>
      <c r="B10" s="19"/>
      <c r="C10" s="8">
        <v>5</v>
      </c>
      <c r="D10" s="5">
        <f t="shared" si="2"/>
        <v>234.80514336207685</v>
      </c>
      <c r="E10" s="8">
        <v>1E-3</v>
      </c>
      <c r="F10" s="8">
        <v>7.2999999999999995E-2</v>
      </c>
      <c r="G10" s="8">
        <v>0.52300000000000002</v>
      </c>
      <c r="H10" s="8">
        <v>1.042</v>
      </c>
      <c r="I10" s="8">
        <v>0.17</v>
      </c>
      <c r="J10" s="8">
        <v>0.05</v>
      </c>
      <c r="K10" s="8">
        <v>2.93</v>
      </c>
      <c r="L10" s="8">
        <v>0.29799999999999999</v>
      </c>
      <c r="M10" s="8">
        <v>809.79100000000005</v>
      </c>
      <c r="N10" s="2">
        <f t="shared" si="0"/>
        <v>7.0465236677061069</v>
      </c>
      <c r="O10" s="2">
        <f t="shared" si="1"/>
        <v>47.000312863599731</v>
      </c>
      <c r="P10" s="2">
        <f t="shared" si="3"/>
        <v>11.14932987631828</v>
      </c>
      <c r="Q10" s="2">
        <f>+P10*6.67</f>
        <v>74.366030275042931</v>
      </c>
      <c r="R10" s="2">
        <f t="shared" si="4"/>
        <v>11.768737091669294</v>
      </c>
      <c r="U10" s="8">
        <v>1E-3</v>
      </c>
      <c r="V10" s="8">
        <v>6.9000000000000006E-2</v>
      </c>
      <c r="W10" s="8">
        <v>0.52100000000000002</v>
      </c>
      <c r="X10" s="8">
        <v>1.0009999999999999</v>
      </c>
      <c r="Y10" s="8">
        <v>0.16300000000000001</v>
      </c>
      <c r="Z10" s="8">
        <v>4.5999999999999999E-2</v>
      </c>
      <c r="AA10" s="8">
        <v>1.877</v>
      </c>
      <c r="AB10" s="8">
        <v>0.33</v>
      </c>
      <c r="AC10" s="8">
        <v>770.60699999999997</v>
      </c>
      <c r="AD10" s="2">
        <f>+($V10+$W10+$Y10)*0.072*10000*3/$D10</f>
        <v>6.9269351459304165</v>
      </c>
      <c r="AE10" s="2">
        <f t="shared" si="5"/>
        <v>46.20265742335588</v>
      </c>
      <c r="AF10" s="2">
        <f>+($X10+$Y10)*0.072*10000*3/$D10</f>
        <v>10.707772257454188</v>
      </c>
      <c r="AG10" s="2">
        <f t="shared" si="6"/>
        <v>71.42084095721944</v>
      </c>
    </row>
    <row r="11" spans="1:40" x14ac:dyDescent="0.3">
      <c r="A11" s="20"/>
      <c r="B11" s="19"/>
      <c r="C11" s="8">
        <v>6</v>
      </c>
      <c r="D11" s="5">
        <f t="shared" si="2"/>
        <v>236.3036655595844</v>
      </c>
      <c r="E11" s="8">
        <v>0.01</v>
      </c>
      <c r="F11" s="8">
        <v>0.06</v>
      </c>
      <c r="G11" s="8">
        <v>0.42099999999999999</v>
      </c>
      <c r="H11" s="8">
        <v>0.81699999999999995</v>
      </c>
      <c r="I11" s="8">
        <v>0.14399999999999999</v>
      </c>
      <c r="J11" s="8">
        <v>5.1999999999999998E-2</v>
      </c>
      <c r="K11" s="8">
        <v>2.5539999999999998</v>
      </c>
      <c r="L11" s="8">
        <v>1.6759999999999999</v>
      </c>
      <c r="M11" s="8">
        <v>831.43200000000002</v>
      </c>
      <c r="N11" s="2">
        <f t="shared" si="0"/>
        <v>5.7129879758873017</v>
      </c>
      <c r="O11" s="2">
        <f t="shared" si="1"/>
        <v>38.105629799168305</v>
      </c>
      <c r="P11" s="2">
        <f t="shared" si="3"/>
        <v>8.7842903117243125</v>
      </c>
      <c r="Q11" s="2">
        <f>+P11*6.67</f>
        <v>58.591216379201164</v>
      </c>
      <c r="R11" s="2">
        <f t="shared" si="4"/>
        <v>9.272306440153443</v>
      </c>
      <c r="U11" s="8">
        <v>0.01</v>
      </c>
      <c r="V11" s="8">
        <v>5.6000000000000001E-2</v>
      </c>
      <c r="W11" s="8">
        <v>0.41799999999999998</v>
      </c>
      <c r="X11" s="8">
        <v>0.77700000000000002</v>
      </c>
      <c r="Y11" s="8">
        <v>0.13700000000000001</v>
      </c>
      <c r="Z11" s="8">
        <v>4.9000000000000002E-2</v>
      </c>
      <c r="AA11" s="8">
        <v>1.524</v>
      </c>
      <c r="AB11" s="8">
        <v>1.46</v>
      </c>
      <c r="AC11" s="8">
        <v>775.52499999999998</v>
      </c>
      <c r="AD11" s="2">
        <f>+($V11+$W11+$Y11)*0.072*10000*3/$D11</f>
        <v>5.585017045227425</v>
      </c>
      <c r="AE11" s="2">
        <f t="shared" si="5"/>
        <v>37.252063691666926</v>
      </c>
      <c r="AF11" s="2">
        <f>+($X11+$Y11)*0.072*10000*3/$D11</f>
        <v>8.3546736159375889</v>
      </c>
      <c r="AG11" s="2">
        <f t="shared" si="6"/>
        <v>55.725673018303716</v>
      </c>
    </row>
    <row r="12" spans="1:40" x14ac:dyDescent="0.3">
      <c r="A12" s="20"/>
      <c r="B12" s="19"/>
      <c r="C12" s="8">
        <v>7</v>
      </c>
      <c r="D12" s="5">
        <f t="shared" si="2"/>
        <v>200.40555775617784</v>
      </c>
      <c r="E12" s="8">
        <v>1E-3</v>
      </c>
      <c r="F12" s="8">
        <v>3.7999999999999999E-2</v>
      </c>
      <c r="G12" s="8">
        <v>0.26500000000000001</v>
      </c>
      <c r="H12" s="8">
        <v>0.53800000000000003</v>
      </c>
      <c r="I12" s="8">
        <v>9.8000000000000004E-2</v>
      </c>
      <c r="J12" s="8">
        <v>5.1999999999999998E-2</v>
      </c>
      <c r="K12" s="8">
        <v>1.7430000000000001</v>
      </c>
      <c r="L12" s="8">
        <v>0.51400000000000001</v>
      </c>
      <c r="M12" s="8">
        <v>720.077</v>
      </c>
      <c r="N12" s="2">
        <f t="shared" si="0"/>
        <v>4.3220358242449937</v>
      </c>
      <c r="O12" s="2">
        <f t="shared" si="1"/>
        <v>28.827978947714108</v>
      </c>
      <c r="P12" s="2">
        <f t="shared" si="3"/>
        <v>6.8548997112713632</v>
      </c>
      <c r="Q12" s="2">
        <f>+P12*6.67</f>
        <v>45.722181074179993</v>
      </c>
      <c r="R12" s="2">
        <f t="shared" si="4"/>
        <v>7.2357274730086605</v>
      </c>
      <c r="U12" s="8">
        <v>2E-3</v>
      </c>
      <c r="V12" s="8">
        <v>3.3000000000000002E-2</v>
      </c>
      <c r="W12" s="8">
        <v>0.26200000000000001</v>
      </c>
      <c r="X12" s="8">
        <v>0.499</v>
      </c>
      <c r="Y12" s="8">
        <v>9.1999999999999998E-2</v>
      </c>
      <c r="Z12" s="8">
        <v>5.0999999999999997E-2</v>
      </c>
      <c r="AA12" s="8">
        <v>0.84599999999999997</v>
      </c>
      <c r="AB12" s="8">
        <v>0.42399999999999999</v>
      </c>
      <c r="AC12" s="8">
        <v>657.71100000000001</v>
      </c>
      <c r="AD12" s="2">
        <f>+($V12+$W12+$Y12)*0.072*10000*3/$D12</f>
        <v>4.1711418054434235</v>
      </c>
      <c r="AE12" s="2">
        <f t="shared" si="5"/>
        <v>27.821515842307633</v>
      </c>
      <c r="AF12" s="2">
        <f>+($X12+$Y12)*0.072*10000*3/$D12</f>
        <v>6.3698832222663127</v>
      </c>
      <c r="AG12" s="2">
        <f t="shared" si="6"/>
        <v>42.487121092516304</v>
      </c>
    </row>
    <row r="13" spans="1:40" x14ac:dyDescent="0.3">
      <c r="A13" s="20"/>
      <c r="B13" s="19"/>
      <c r="C13" s="8">
        <v>8</v>
      </c>
      <c r="D13" s="5">
        <f t="shared" si="2"/>
        <v>238.41920838538653</v>
      </c>
      <c r="E13" s="8">
        <v>0</v>
      </c>
      <c r="F13" s="8">
        <v>4.9000000000000002E-2</v>
      </c>
      <c r="G13" s="8">
        <v>0.36299999999999999</v>
      </c>
      <c r="H13" s="8">
        <v>0.72</v>
      </c>
      <c r="I13" s="8">
        <v>0.13200000000000001</v>
      </c>
      <c r="J13" s="8">
        <v>6.2E-2</v>
      </c>
      <c r="K13" s="8">
        <v>2.2320000000000002</v>
      </c>
      <c r="L13" s="8">
        <v>1.409</v>
      </c>
      <c r="M13" s="8">
        <v>884.54700000000003</v>
      </c>
      <c r="N13" s="2">
        <f t="shared" si="0"/>
        <v>4.9284619639397391</v>
      </c>
      <c r="O13" s="2">
        <f t="shared" si="1"/>
        <v>32.872841299478061</v>
      </c>
      <c r="P13" s="2">
        <f t="shared" si="3"/>
        <v>7.7188411641115016</v>
      </c>
      <c r="Q13" s="2">
        <f>+P13*6.67</f>
        <v>51.484670564623713</v>
      </c>
      <c r="R13" s="2">
        <f t="shared" si="4"/>
        <v>8.147665673228806</v>
      </c>
      <c r="U13" s="8">
        <v>1E-3</v>
      </c>
      <c r="V13" s="8">
        <v>4.4999999999999998E-2</v>
      </c>
      <c r="W13" s="8">
        <v>0.36</v>
      </c>
      <c r="X13" s="8">
        <v>0.67800000000000005</v>
      </c>
      <c r="Y13" s="8">
        <v>0.125</v>
      </c>
      <c r="Z13" s="8">
        <v>6.0999999999999999E-2</v>
      </c>
      <c r="AA13" s="8">
        <v>1.2370000000000001</v>
      </c>
      <c r="AB13" s="8">
        <v>1.1639999999999999</v>
      </c>
      <c r="AC13" s="8">
        <v>782.46799999999996</v>
      </c>
      <c r="AD13" s="2">
        <f>+($V13+$W13+$Y13)*0.072*10000*3/$D13</f>
        <v>4.8016265457501142</v>
      </c>
      <c r="AE13" s="2">
        <f t="shared" si="5"/>
        <v>32.02684906015326</v>
      </c>
      <c r="AF13" s="2">
        <f>+($X13+$Y13)*0.072*10000*3/$D13</f>
        <v>7.2749172004478133</v>
      </c>
      <c r="AG13" s="2">
        <f t="shared" si="6"/>
        <v>48.523697726986917</v>
      </c>
    </row>
    <row r="14" spans="1:40" x14ac:dyDescent="0.3">
      <c r="A14" s="20"/>
      <c r="B14" s="19"/>
      <c r="C14" s="8">
        <v>10</v>
      </c>
      <c r="D14" s="5">
        <f t="shared" si="2"/>
        <v>257.79457021847105</v>
      </c>
      <c r="E14" s="8">
        <v>8.9999999999999993E-3</v>
      </c>
      <c r="F14" s="8">
        <v>6.6000000000000003E-2</v>
      </c>
      <c r="G14" s="8">
        <v>0.48199999999999998</v>
      </c>
      <c r="H14" s="8">
        <v>0.93700000000000006</v>
      </c>
      <c r="I14" s="8">
        <v>0.16800000000000001</v>
      </c>
      <c r="J14" s="8">
        <v>5.6000000000000001E-2</v>
      </c>
      <c r="K14" s="8">
        <v>2.7829999999999999</v>
      </c>
      <c r="L14" s="8">
        <v>0.95099999999999996</v>
      </c>
      <c r="M14" s="8">
        <v>870.61900000000003</v>
      </c>
      <c r="N14" s="2">
        <f t="shared" si="0"/>
        <v>5.9991954007772526</v>
      </c>
      <c r="O14" s="2">
        <f t="shared" si="1"/>
        <v>40.014633323184277</v>
      </c>
      <c r="P14" s="2">
        <f t="shared" si="3"/>
        <v>9.2585348014788593</v>
      </c>
      <c r="Q14" s="2">
        <f>+P14*6.67</f>
        <v>61.754427125863991</v>
      </c>
      <c r="R14" s="2">
        <f t="shared" si="4"/>
        <v>9.7728978460054616</v>
      </c>
      <c r="U14" s="8">
        <v>8.9999999999999993E-3</v>
      </c>
      <c r="V14" s="8">
        <v>6.2E-2</v>
      </c>
      <c r="W14" s="8">
        <v>0.47899999999999998</v>
      </c>
      <c r="X14" s="8">
        <v>0.89600000000000002</v>
      </c>
      <c r="Y14" s="8">
        <v>0.161</v>
      </c>
      <c r="Z14" s="8">
        <v>5.2999999999999999E-2</v>
      </c>
      <c r="AA14" s="8">
        <v>1.784</v>
      </c>
      <c r="AB14" s="8">
        <v>0.81899999999999995</v>
      </c>
      <c r="AC14" s="8">
        <v>846.05600000000004</v>
      </c>
      <c r="AD14" s="2">
        <f>+($V14+$W14+$Y14)*0.072*10000*3/$D14</f>
        <v>5.8818926974100982</v>
      </c>
      <c r="AE14" s="2">
        <f t="shared" si="5"/>
        <v>39.232224291725352</v>
      </c>
      <c r="AF14" s="2">
        <f>+($X14+$Y14)*0.072*10000*3/$D14</f>
        <v>8.8563541042200491</v>
      </c>
      <c r="AG14" s="2">
        <f t="shared" si="6"/>
        <v>59.071881875147724</v>
      </c>
    </row>
    <row r="15" spans="1:40" x14ac:dyDescent="0.3">
      <c r="A15" s="20"/>
      <c r="B15" s="19"/>
      <c r="C15" s="8">
        <v>11</v>
      </c>
      <c r="D15" s="5">
        <f t="shared" si="2"/>
        <v>206.98497821383955</v>
      </c>
      <c r="E15" s="8">
        <v>1.4E-2</v>
      </c>
      <c r="F15" s="8">
        <v>0.05</v>
      </c>
      <c r="G15" s="8">
        <v>0.33100000000000002</v>
      </c>
      <c r="H15" s="8">
        <v>0.64400000000000002</v>
      </c>
      <c r="I15" s="8">
        <v>0.121</v>
      </c>
      <c r="J15" s="8">
        <v>4.5999999999999999E-2</v>
      </c>
      <c r="K15" s="8">
        <v>2.0779999999999998</v>
      </c>
      <c r="L15" s="8">
        <v>0.316</v>
      </c>
      <c r="M15" s="8">
        <v>689.327</v>
      </c>
      <c r="N15" s="2">
        <f t="shared" si="0"/>
        <v>5.2386410325862922</v>
      </c>
      <c r="O15" s="2">
        <f t="shared" si="1"/>
        <v>34.941735687350565</v>
      </c>
      <c r="P15" s="2">
        <f t="shared" si="3"/>
        <v>7.9831880277460447</v>
      </c>
      <c r="Q15" s="2">
        <f>+P15*6.67</f>
        <v>53.247864145066117</v>
      </c>
      <c r="R15" s="2">
        <f t="shared" si="4"/>
        <v>8.4266984737319355</v>
      </c>
      <c r="U15" s="8">
        <v>1.4E-2</v>
      </c>
      <c r="V15" s="8">
        <v>4.5999999999999999E-2</v>
      </c>
      <c r="W15" s="8">
        <v>0.32800000000000001</v>
      </c>
      <c r="X15" s="8">
        <v>0.60399999999999998</v>
      </c>
      <c r="Y15" s="8">
        <v>0.115</v>
      </c>
      <c r="Z15" s="8">
        <v>4.4999999999999998E-2</v>
      </c>
      <c r="AA15" s="8">
        <v>1.252</v>
      </c>
      <c r="AB15" s="8">
        <v>0.29399999999999998</v>
      </c>
      <c r="AC15" s="8">
        <v>679.30399999999997</v>
      </c>
      <c r="AD15" s="2">
        <f>+($V15+$W15+$Y15)*0.072*10000*3/$D15</f>
        <v>5.1029790138141387</v>
      </c>
      <c r="AE15" s="2">
        <f t="shared" si="5"/>
        <v>34.036870022140306</v>
      </c>
      <c r="AF15" s="2">
        <f>+($X15+$Y15)*0.072*10000*3/$D15</f>
        <v>7.5031531920907275</v>
      </c>
      <c r="AG15" s="2">
        <f t="shared" si="6"/>
        <v>50.046031791245149</v>
      </c>
    </row>
    <row r="16" spans="1:40" x14ac:dyDescent="0.3">
      <c r="A16" s="20"/>
      <c r="B16" s="19"/>
      <c r="C16" s="8">
        <v>12</v>
      </c>
      <c r="D16" s="5">
        <f t="shared" si="2"/>
        <v>223.62869069746185</v>
      </c>
      <c r="E16" s="8">
        <v>6.0000000000000001E-3</v>
      </c>
      <c r="F16" s="8">
        <v>4.9000000000000002E-2</v>
      </c>
      <c r="G16" s="8">
        <v>0.35899999999999999</v>
      </c>
      <c r="H16" s="8">
        <v>0.70699999999999996</v>
      </c>
      <c r="I16" s="8">
        <v>0.13200000000000001</v>
      </c>
      <c r="J16" s="8">
        <v>4.8000000000000001E-2</v>
      </c>
      <c r="K16" s="8">
        <v>2.1920000000000002</v>
      </c>
      <c r="L16" s="8">
        <v>0.629</v>
      </c>
      <c r="M16" s="8">
        <v>753</v>
      </c>
      <c r="N16" s="2">
        <f t="shared" si="0"/>
        <v>5.2157887092312984</v>
      </c>
      <c r="O16" s="2">
        <f t="shared" si="1"/>
        <v>34.789310690572762</v>
      </c>
      <c r="P16" s="2">
        <f t="shared" si="3"/>
        <v>8.1037902352686295</v>
      </c>
      <c r="Q16" s="2">
        <f>+P16*6.67</f>
        <v>54.052280869241756</v>
      </c>
      <c r="R16" s="2">
        <f t="shared" si="4"/>
        <v>8.5540008038946649</v>
      </c>
      <c r="U16" s="8">
        <v>7.0000000000000001E-3</v>
      </c>
      <c r="V16" s="8">
        <v>4.4999999999999998E-2</v>
      </c>
      <c r="W16" s="8">
        <v>0.35599999999999998</v>
      </c>
      <c r="X16" s="8">
        <v>0.66600000000000004</v>
      </c>
      <c r="Y16" s="8">
        <v>0.125</v>
      </c>
      <c r="Z16" s="8">
        <v>4.9000000000000002E-2</v>
      </c>
      <c r="AA16" s="8">
        <v>1.29</v>
      </c>
      <c r="AB16" s="8">
        <v>0.53</v>
      </c>
      <c r="AC16" s="8">
        <v>733.92700000000002</v>
      </c>
      <c r="AD16" s="2">
        <f>+($V16+$W16+$Y16)*0.072*10000*3/$D16</f>
        <v>5.0805645575104874</v>
      </c>
      <c r="AE16" s="2">
        <f t="shared" si="5"/>
        <v>33.887365598594954</v>
      </c>
      <c r="AF16" s="2">
        <f>+($X16+$Y16)*0.072*10000*3/$D16</f>
        <v>7.6401645722258476</v>
      </c>
      <c r="AG16" s="2">
        <f t="shared" si="6"/>
        <v>50.959897696746403</v>
      </c>
    </row>
    <row r="17" spans="1:33" x14ac:dyDescent="0.3">
      <c r="A17" s="20"/>
      <c r="B17" s="19"/>
      <c r="C17" s="8">
        <v>13</v>
      </c>
      <c r="D17" s="5">
        <f t="shared" si="2"/>
        <v>204.00377829915598</v>
      </c>
      <c r="E17" s="8">
        <v>7.0000000000000001E-3</v>
      </c>
      <c r="F17" s="8">
        <v>5.3999999999999999E-2</v>
      </c>
      <c r="G17" s="8">
        <v>0.40100000000000002</v>
      </c>
      <c r="H17" s="8">
        <v>0.79100000000000004</v>
      </c>
      <c r="I17" s="8">
        <v>0.13600000000000001</v>
      </c>
      <c r="J17" s="8">
        <v>4.2000000000000003E-2</v>
      </c>
      <c r="K17" s="8">
        <v>2.2749999999999999</v>
      </c>
      <c r="L17" s="8">
        <v>0.66600000000000004</v>
      </c>
      <c r="M17" s="8">
        <v>683.26400000000001</v>
      </c>
      <c r="N17" s="2">
        <f t="shared" si="0"/>
        <v>6.2575311626239678</v>
      </c>
      <c r="O17" s="2">
        <f t="shared" si="1"/>
        <v>41.737732854701868</v>
      </c>
      <c r="P17" s="2">
        <f t="shared" si="3"/>
        <v>9.815112331222366</v>
      </c>
      <c r="Q17" s="2">
        <f>+P17*6.67</f>
        <v>65.466799249253185</v>
      </c>
      <c r="R17" s="2">
        <f t="shared" si="4"/>
        <v>10.36039634962361</v>
      </c>
      <c r="U17" s="8">
        <v>8.0000000000000002E-3</v>
      </c>
      <c r="V17" s="8">
        <v>0.05</v>
      </c>
      <c r="W17" s="8">
        <v>0.39800000000000002</v>
      </c>
      <c r="X17" s="8">
        <v>0.752</v>
      </c>
      <c r="Y17" s="8">
        <v>0.129</v>
      </c>
      <c r="Z17" s="8">
        <v>4.2999999999999997E-2</v>
      </c>
      <c r="AA17" s="8">
        <v>1.377</v>
      </c>
      <c r="AB17" s="8">
        <v>0.53500000000000003</v>
      </c>
      <c r="AC17" s="8">
        <v>669.52</v>
      </c>
      <c r="AD17" s="2">
        <f>+($V17+$W17+$Y17)*0.072*10000*3/$D17</f>
        <v>6.1092986139323679</v>
      </c>
      <c r="AE17" s="2">
        <f t="shared" si="5"/>
        <v>40.749021754928897</v>
      </c>
      <c r="AF17" s="2">
        <f>+($X17+$Y17)*0.072*10000*3/$D17</f>
        <v>9.3280625283785401</v>
      </c>
      <c r="AG17" s="2">
        <f t="shared" si="6"/>
        <v>62.218177064284859</v>
      </c>
    </row>
    <row r="18" spans="1:33" x14ac:dyDescent="0.3">
      <c r="A18" s="20"/>
      <c r="B18" s="19"/>
      <c r="C18" s="8">
        <v>14</v>
      </c>
      <c r="D18" s="5">
        <f t="shared" si="2"/>
        <v>218.88936286906977</v>
      </c>
      <c r="E18" s="8">
        <v>4.0000000000000001E-3</v>
      </c>
      <c r="F18" s="8">
        <v>0.05</v>
      </c>
      <c r="G18" s="8">
        <v>0.38100000000000001</v>
      </c>
      <c r="H18" s="8">
        <v>0.75600000000000001</v>
      </c>
      <c r="I18" s="8">
        <v>0.13200000000000001</v>
      </c>
      <c r="J18" s="8">
        <v>4.8000000000000001E-2</v>
      </c>
      <c r="K18" s="8">
        <v>2.3149999999999999</v>
      </c>
      <c r="L18" s="8">
        <v>1.252</v>
      </c>
      <c r="M18" s="8">
        <v>750.36400000000003</v>
      </c>
      <c r="N18" s="2">
        <f t="shared" si="0"/>
        <v>5.5556834012414154</v>
      </c>
      <c r="O18" s="2">
        <f t="shared" si="1"/>
        <v>37.056408286280238</v>
      </c>
      <c r="P18" s="2">
        <f t="shared" si="3"/>
        <v>8.7627830555992468</v>
      </c>
      <c r="Q18" s="2">
        <f>+P18*6.67</f>
        <v>58.447762980846974</v>
      </c>
      <c r="R18" s="2">
        <f t="shared" si="4"/>
        <v>9.2496043364658718</v>
      </c>
      <c r="U18" s="8">
        <v>5.0000000000000001E-3</v>
      </c>
      <c r="V18" s="8">
        <v>4.5999999999999999E-2</v>
      </c>
      <c r="W18" s="8">
        <v>0.378</v>
      </c>
      <c r="X18" s="8">
        <v>0.71599999999999997</v>
      </c>
      <c r="Y18" s="8">
        <v>0.125</v>
      </c>
      <c r="Z18" s="8">
        <v>4.5999999999999999E-2</v>
      </c>
      <c r="AA18" s="8">
        <v>1.337</v>
      </c>
      <c r="AB18" s="8">
        <v>1.026</v>
      </c>
      <c r="AC18" s="8">
        <v>718.37300000000005</v>
      </c>
      <c r="AD18" s="2">
        <f>+($V18+$W18+$Y18)*0.072*10000*3/$D18</f>
        <v>5.4175314161306156</v>
      </c>
      <c r="AE18" s="2">
        <f t="shared" si="5"/>
        <v>36.134934545591207</v>
      </c>
      <c r="AF18" s="2">
        <f>+($X18+$Y18)*0.072*10000*3/$D18</f>
        <v>8.2989871055844233</v>
      </c>
      <c r="AG18" s="2">
        <f t="shared" si="6"/>
        <v>55.354243994248101</v>
      </c>
    </row>
    <row r="19" spans="1:33" x14ac:dyDescent="0.3">
      <c r="A19" s="20"/>
      <c r="B19" s="19"/>
      <c r="C19" s="8">
        <v>15</v>
      </c>
      <c r="D19" s="5">
        <f t="shared" si="2"/>
        <v>241.64173192358086</v>
      </c>
      <c r="E19" s="8">
        <v>0.01</v>
      </c>
      <c r="F19" s="8">
        <v>6.9000000000000006E-2</v>
      </c>
      <c r="G19" s="8">
        <v>0.56699999999999995</v>
      </c>
      <c r="H19" s="8">
        <v>1.081</v>
      </c>
      <c r="I19" s="8">
        <v>0.185</v>
      </c>
      <c r="J19" s="8">
        <v>4.7E-2</v>
      </c>
      <c r="K19" s="8">
        <v>3.1160000000000001</v>
      </c>
      <c r="L19" s="8">
        <v>0.92100000000000004</v>
      </c>
      <c r="M19" s="8">
        <v>812.51700000000005</v>
      </c>
      <c r="N19" s="2">
        <f t="shared" si="0"/>
        <v>7.3387985836851408</v>
      </c>
      <c r="O19" s="2">
        <f t="shared" si="1"/>
        <v>48.949786553179891</v>
      </c>
      <c r="P19" s="2">
        <f t="shared" si="3"/>
        <v>11.316588315402424</v>
      </c>
      <c r="Q19" s="2">
        <f>+P19*6.67</f>
        <v>75.481644063734166</v>
      </c>
      <c r="R19" s="2">
        <f t="shared" si="4"/>
        <v>11.945287666258114</v>
      </c>
      <c r="U19" s="8">
        <v>0.01</v>
      </c>
      <c r="V19" s="8">
        <v>6.5000000000000002E-2</v>
      </c>
      <c r="W19" s="8">
        <v>0.56399999999999995</v>
      </c>
      <c r="X19" s="8">
        <v>1.04</v>
      </c>
      <c r="Y19" s="8">
        <v>0.17799999999999999</v>
      </c>
      <c r="Z19" s="8">
        <v>4.3999999999999997E-2</v>
      </c>
      <c r="AA19" s="8">
        <v>2.093</v>
      </c>
      <c r="AB19" s="8">
        <v>0.76</v>
      </c>
      <c r="AC19" s="8">
        <v>793.04399999999998</v>
      </c>
      <c r="AD19" s="2">
        <f>+($V19+$W19+$Y19)*0.072*10000*3/$D19</f>
        <v>7.2136546370693146</v>
      </c>
      <c r="AE19" s="2">
        <f t="shared" si="5"/>
        <v>48.115076429252326</v>
      </c>
      <c r="AF19" s="2">
        <f>+($X19+$Y19)*0.072*10000*3/$D19</f>
        <v>10.887523355576738</v>
      </c>
      <c r="AG19" s="2">
        <f t="shared" si="6"/>
        <v>72.619780781696846</v>
      </c>
    </row>
    <row r="20" spans="1:33" x14ac:dyDescent="0.3">
      <c r="A20" s="20"/>
      <c r="B20" s="19"/>
      <c r="C20" s="8">
        <v>17</v>
      </c>
      <c r="D20" s="5">
        <f t="shared" si="2"/>
        <v>262.35412413540939</v>
      </c>
      <c r="E20" s="8">
        <v>3.0000000000000001E-3</v>
      </c>
      <c r="F20" s="8">
        <v>7.0000000000000007E-2</v>
      </c>
      <c r="G20" s="8">
        <v>0.48699999999999999</v>
      </c>
      <c r="H20" s="8">
        <v>0.98699999999999999</v>
      </c>
      <c r="I20" s="8">
        <v>0.16300000000000001</v>
      </c>
      <c r="J20" s="8">
        <v>6.0999999999999999E-2</v>
      </c>
      <c r="K20" s="8">
        <v>2.7909999999999999</v>
      </c>
      <c r="L20" s="8">
        <v>0.33</v>
      </c>
      <c r="M20" s="8">
        <v>906.36500000000001</v>
      </c>
      <c r="N20" s="2">
        <f>+($F20+$G20+$I20)*0.072*10000*3/$D20</f>
        <v>5.9278656477201448</v>
      </c>
      <c r="O20" s="2">
        <f t="shared" si="1"/>
        <v>39.538863870293362</v>
      </c>
      <c r="P20" s="2">
        <f t="shared" si="3"/>
        <v>9.4681187428863414</v>
      </c>
      <c r="Q20" s="2">
        <f>+P20*6.67</f>
        <v>63.152352015051896</v>
      </c>
      <c r="R20" s="2">
        <f t="shared" si="4"/>
        <v>9.99412533971336</v>
      </c>
      <c r="U20" s="8">
        <v>4.0000000000000001E-3</v>
      </c>
      <c r="V20" s="8">
        <v>6.6000000000000003E-2</v>
      </c>
      <c r="W20" s="8">
        <v>0.48399999999999999</v>
      </c>
      <c r="X20" s="8">
        <v>0.94699999999999995</v>
      </c>
      <c r="Y20" s="8">
        <v>0.156</v>
      </c>
      <c r="Z20" s="8">
        <v>5.7000000000000002E-2</v>
      </c>
      <c r="AA20" s="8">
        <v>1.742</v>
      </c>
      <c r="AB20" s="8">
        <v>0.38700000000000001</v>
      </c>
      <c r="AC20" s="8">
        <v>861.02</v>
      </c>
      <c r="AD20" s="2">
        <f>+($V20+$W20+$Y20)*0.072*10000*3/$D20</f>
        <v>5.8126015934589201</v>
      </c>
      <c r="AE20" s="2">
        <f t="shared" si="5"/>
        <v>38.770052628370998</v>
      </c>
      <c r="AF20" s="2">
        <f>+($X20+$Y20)*0.072*10000*3/$D20</f>
        <v>9.0811608464379425</v>
      </c>
      <c r="AG20" s="2">
        <f t="shared" si="6"/>
        <v>60.571342845741079</v>
      </c>
    </row>
    <row r="21" spans="1:33" x14ac:dyDescent="0.3">
      <c r="A21" s="20"/>
      <c r="B21" s="19"/>
      <c r="C21" s="8">
        <v>19</v>
      </c>
      <c r="D21" s="5">
        <f t="shared" si="2"/>
        <v>217.22630183735032</v>
      </c>
      <c r="E21" s="8">
        <v>8.9999999999999993E-3</v>
      </c>
      <c r="F21" s="8">
        <v>5.3999999999999999E-2</v>
      </c>
      <c r="G21" s="8">
        <v>0.40899999999999997</v>
      </c>
      <c r="H21" s="8">
        <v>0.79800000000000004</v>
      </c>
      <c r="I21" s="8">
        <v>0.14000000000000001</v>
      </c>
      <c r="J21" s="8">
        <v>4.9000000000000002E-2</v>
      </c>
      <c r="K21" s="8">
        <v>2.6459999999999999</v>
      </c>
      <c r="L21" s="8">
        <v>0.79900000000000004</v>
      </c>
      <c r="M21" s="8">
        <v>760.78499999999997</v>
      </c>
      <c r="N21" s="2">
        <f t="shared" ref="N21:N31" si="7">+($F21+$G21+$I21)*0.072*10000*3/$D21</f>
        <v>5.9959590021250779</v>
      </c>
      <c r="O21" s="2">
        <f t="shared" si="1"/>
        <v>39.99304654417427</v>
      </c>
      <c r="P21" s="2">
        <f t="shared" si="3"/>
        <v>9.3270473366390103</v>
      </c>
      <c r="Q21" s="2">
        <f>+P21*6.67</f>
        <v>62.211405735382201</v>
      </c>
      <c r="R21" s="2">
        <f t="shared" si="4"/>
        <v>9.8452166331189552</v>
      </c>
      <c r="U21" s="8">
        <v>8.0000000000000002E-3</v>
      </c>
      <c r="V21" s="8">
        <v>0.05</v>
      </c>
      <c r="W21" s="8">
        <v>0.40699999999999997</v>
      </c>
      <c r="X21" s="8">
        <v>0.75700000000000001</v>
      </c>
      <c r="Y21" s="8">
        <v>0.13400000000000001</v>
      </c>
      <c r="Z21" s="8">
        <v>4.2000000000000003E-2</v>
      </c>
      <c r="AA21" s="8">
        <v>1.6160000000000001</v>
      </c>
      <c r="AB21" s="8">
        <v>0.71899999999999997</v>
      </c>
      <c r="AC21" s="8">
        <v>712.91499999999996</v>
      </c>
      <c r="AD21" s="2">
        <f>+($V21+$W21+$Y21)*0.072*10000*3/$D21</f>
        <v>5.8766364349186073</v>
      </c>
      <c r="AE21" s="2">
        <f t="shared" si="5"/>
        <v>39.197165020907107</v>
      </c>
      <c r="AF21" s="2">
        <f>+($X21+$Y21)*0.072*10000*3/$D21</f>
        <v>8.8597006150803388</v>
      </c>
      <c r="AG21" s="2">
        <f t="shared" si="6"/>
        <v>59.094203102585858</v>
      </c>
    </row>
    <row r="22" spans="1:33" x14ac:dyDescent="0.3">
      <c r="A22" s="20"/>
      <c r="B22" s="19"/>
      <c r="C22" s="8">
        <v>20</v>
      </c>
      <c r="D22" s="5">
        <f t="shared" si="2"/>
        <v>223.43093939486275</v>
      </c>
      <c r="E22" s="8">
        <v>-2E-3</v>
      </c>
      <c r="F22" s="8">
        <v>6.2E-2</v>
      </c>
      <c r="G22" s="8">
        <v>0.46100000000000002</v>
      </c>
      <c r="H22" s="8">
        <v>0.89600000000000002</v>
      </c>
      <c r="I22" s="8">
        <v>0.14899999999999999</v>
      </c>
      <c r="J22" s="8">
        <v>4.9000000000000002E-2</v>
      </c>
      <c r="K22" s="8">
        <v>2.2490000000000001</v>
      </c>
      <c r="L22" s="8">
        <v>1.0620000000000001</v>
      </c>
      <c r="M22" s="8">
        <v>872.76700000000005</v>
      </c>
      <c r="N22" s="2">
        <f t="shared" si="7"/>
        <v>6.4965040380319596</v>
      </c>
      <c r="O22" s="2">
        <f t="shared" ref="O22:O31" si="8">+N22*6.67</f>
        <v>43.331681933673167</v>
      </c>
      <c r="P22" s="2">
        <f t="shared" si="3"/>
        <v>10.102450475808627</v>
      </c>
      <c r="Q22" s="2">
        <f>+P22*6.67</f>
        <v>67.383344673643549</v>
      </c>
      <c r="R22" s="2">
        <f t="shared" si="4"/>
        <v>10.663697724464663</v>
      </c>
      <c r="U22" s="8">
        <v>-1E-3</v>
      </c>
      <c r="V22" s="8">
        <v>5.7000000000000002E-2</v>
      </c>
      <c r="W22" s="8">
        <v>0.45800000000000002</v>
      </c>
      <c r="X22" s="8">
        <v>0.85499999999999998</v>
      </c>
      <c r="Y22" s="8">
        <v>0.14199999999999999</v>
      </c>
      <c r="Z22" s="8">
        <v>5.3999999999999999E-2</v>
      </c>
      <c r="AA22" s="8">
        <v>1.3</v>
      </c>
      <c r="AB22" s="8">
        <v>0.86599999999999999</v>
      </c>
      <c r="AC22" s="8">
        <v>733.27800000000002</v>
      </c>
      <c r="AD22" s="2">
        <f>+($V22+$W22+$Y22)*0.072*10000*3/$D22</f>
        <v>6.351492787183032</v>
      </c>
      <c r="AE22" s="2">
        <f t="shared" si="5"/>
        <v>42.364456890510823</v>
      </c>
      <c r="AF22" s="2">
        <f>+($X22+$Y22)*0.072*10000*3/$D22</f>
        <v>9.6384144730920607</v>
      </c>
      <c r="AG22" s="2">
        <f t="shared" si="6"/>
        <v>64.288224535524037</v>
      </c>
    </row>
    <row r="23" spans="1:33" x14ac:dyDescent="0.3">
      <c r="A23" s="20"/>
      <c r="B23" s="19"/>
      <c r="C23" s="8">
        <v>23</v>
      </c>
      <c r="D23" s="5">
        <f t="shared" si="2"/>
        <v>275.27590724884976</v>
      </c>
      <c r="E23" s="8">
        <v>-6.0000000000000001E-3</v>
      </c>
      <c r="F23" s="8">
        <v>5.8999999999999997E-2</v>
      </c>
      <c r="G23" s="8">
        <v>0.44500000000000001</v>
      </c>
      <c r="H23" s="8">
        <v>0.90400000000000003</v>
      </c>
      <c r="I23" s="8">
        <v>0.156</v>
      </c>
      <c r="J23" s="8">
        <v>6.6000000000000003E-2</v>
      </c>
      <c r="K23" s="8">
        <v>2.3759999999999999</v>
      </c>
      <c r="L23" s="8">
        <v>7.0999999999999994E-2</v>
      </c>
      <c r="M23" s="8">
        <v>960.76300000000003</v>
      </c>
      <c r="N23" s="2">
        <f t="shared" si="7"/>
        <v>5.178804110565534</v>
      </c>
      <c r="O23" s="2">
        <f t="shared" si="8"/>
        <v>34.542623417472115</v>
      </c>
      <c r="P23" s="2">
        <f t="shared" si="3"/>
        <v>8.3174732684840418</v>
      </c>
      <c r="Q23" s="2">
        <f>+P23*6.67</f>
        <v>55.477546700788558</v>
      </c>
      <c r="R23" s="2">
        <f t="shared" si="4"/>
        <v>8.7795551167331549</v>
      </c>
      <c r="U23" s="8">
        <v>-5.0000000000000001E-3</v>
      </c>
      <c r="V23" s="8">
        <v>5.3999999999999999E-2</v>
      </c>
      <c r="W23" s="8">
        <v>0.442</v>
      </c>
      <c r="X23" s="8">
        <v>0.86199999999999999</v>
      </c>
      <c r="Y23" s="8">
        <v>0.14899999999999999</v>
      </c>
      <c r="Z23" s="8">
        <v>6.9000000000000006E-2</v>
      </c>
      <c r="AA23" s="8">
        <v>1.353</v>
      </c>
      <c r="AB23" s="8">
        <v>0.23200000000000001</v>
      </c>
      <c r="AC23" s="8">
        <v>903.428</v>
      </c>
      <c r="AD23" s="2">
        <f>+($V23+$W23+$Y23)*0.072*10000*3/$D23</f>
        <v>5.0611040171435899</v>
      </c>
      <c r="AE23" s="2">
        <f t="shared" si="5"/>
        <v>33.757563794347746</v>
      </c>
      <c r="AF23" s="2">
        <f>+($X23+$Y23)*0.072*10000*3/$D23</f>
        <v>7.9329862966390206</v>
      </c>
      <c r="AG23" s="2">
        <f t="shared" si="6"/>
        <v>52.913018598582269</v>
      </c>
    </row>
    <row r="24" spans="1:33" x14ac:dyDescent="0.3">
      <c r="A24" s="20"/>
      <c r="B24" s="19"/>
      <c r="C24" s="8">
        <v>24</v>
      </c>
      <c r="D24" s="5">
        <f t="shared" si="2"/>
        <v>260.59873853560441</v>
      </c>
      <c r="E24" s="8">
        <v>-7.0000000000000001E-3</v>
      </c>
      <c r="F24" s="8">
        <v>6.2E-2</v>
      </c>
      <c r="G24" s="8">
        <v>0.45900000000000002</v>
      </c>
      <c r="H24" s="8">
        <v>0.93200000000000005</v>
      </c>
      <c r="I24" s="8">
        <v>0.155</v>
      </c>
      <c r="J24" s="8">
        <v>0.06</v>
      </c>
      <c r="K24" s="8">
        <v>2.5150000000000001</v>
      </c>
      <c r="L24" s="8">
        <v>0.42299999999999999</v>
      </c>
      <c r="M24" s="8">
        <v>903.48299999999995</v>
      </c>
      <c r="N24" s="2">
        <f t="shared" si="7"/>
        <v>5.6030969612713806</v>
      </c>
      <c r="O24" s="2">
        <f t="shared" si="8"/>
        <v>37.372656731680109</v>
      </c>
      <c r="P24" s="2">
        <f t="shared" si="3"/>
        <v>9.0097136048845989</v>
      </c>
      <c r="Q24" s="2">
        <f>+P24*6.67</f>
        <v>60.094789744580275</v>
      </c>
      <c r="R24" s="2">
        <f t="shared" si="4"/>
        <v>9.5102532496004102</v>
      </c>
      <c r="U24" s="8">
        <v>-6.0000000000000001E-3</v>
      </c>
      <c r="V24" s="8">
        <v>5.7000000000000002E-2</v>
      </c>
      <c r="W24" s="8">
        <v>0.45600000000000002</v>
      </c>
      <c r="X24" s="8">
        <v>0.89</v>
      </c>
      <c r="Y24" s="8">
        <v>0.14699999999999999</v>
      </c>
      <c r="Z24" s="8">
        <v>6.0999999999999999E-2</v>
      </c>
      <c r="AA24" s="8">
        <v>1.4770000000000001</v>
      </c>
      <c r="AB24" s="8">
        <v>0.43099999999999999</v>
      </c>
      <c r="AC24" s="8">
        <v>855.25900000000001</v>
      </c>
      <c r="AD24" s="2">
        <f>+($V24+$W24+$Y24)*0.072*10000*3/$D24</f>
        <v>5.4704792817146606</v>
      </c>
      <c r="AE24" s="2">
        <f t="shared" si="5"/>
        <v>36.488096809036783</v>
      </c>
      <c r="AF24" s="2">
        <f>+($X24+$Y24)*0.072*10000*3/$D24</f>
        <v>8.5952833562698547</v>
      </c>
      <c r="AG24" s="2">
        <f t="shared" si="6"/>
        <v>57.330539986319927</v>
      </c>
    </row>
    <row r="25" spans="1:33" x14ac:dyDescent="0.3">
      <c r="A25" s="20"/>
      <c r="B25" s="19"/>
      <c r="C25" s="8">
        <v>25</v>
      </c>
      <c r="D25" s="5">
        <f t="shared" si="2"/>
        <v>275.47731496998694</v>
      </c>
      <c r="E25" s="8">
        <v>-4.0000000000000001E-3</v>
      </c>
      <c r="F25" s="8">
        <v>6.9000000000000006E-2</v>
      </c>
      <c r="G25" s="8">
        <v>0.51500000000000001</v>
      </c>
      <c r="H25" s="8">
        <v>1.038</v>
      </c>
      <c r="I25" s="8">
        <v>0.17499999999999999</v>
      </c>
      <c r="J25" s="8">
        <v>0.06</v>
      </c>
      <c r="K25" s="8">
        <v>2.6720000000000002</v>
      </c>
      <c r="L25" s="8">
        <v>0.372</v>
      </c>
      <c r="M25" s="8">
        <v>938.21199999999999</v>
      </c>
      <c r="N25" s="2">
        <f t="shared" si="7"/>
        <v>5.9512704346585341</v>
      </c>
      <c r="O25" s="2">
        <f t="shared" si="8"/>
        <v>39.694973799172423</v>
      </c>
      <c r="P25" s="2">
        <f t="shared" si="3"/>
        <v>9.5110553850339947</v>
      </c>
      <c r="Q25" s="2">
        <f>+P25*6.67</f>
        <v>63.438739418176745</v>
      </c>
      <c r="R25" s="2">
        <f t="shared" si="4"/>
        <v>10.039447350869217</v>
      </c>
      <c r="U25" s="8">
        <v>-3.0000000000000001E-3</v>
      </c>
      <c r="V25" s="8">
        <v>6.5000000000000002E-2</v>
      </c>
      <c r="W25" s="8">
        <v>0.51200000000000001</v>
      </c>
      <c r="X25" s="8">
        <v>0.996</v>
      </c>
      <c r="Y25" s="8">
        <v>0.16800000000000001</v>
      </c>
      <c r="Z25" s="8">
        <v>6.3E-2</v>
      </c>
      <c r="AA25" s="8">
        <v>1.657</v>
      </c>
      <c r="AB25" s="8">
        <v>0.42499999999999999</v>
      </c>
      <c r="AC25" s="8">
        <v>904.08900000000006</v>
      </c>
      <c r="AD25" s="2">
        <f>+($V25+$W25+$Y25)*0.072*10000*3/$D25</f>
        <v>5.8414973304619329</v>
      </c>
      <c r="AE25" s="2">
        <f t="shared" si="5"/>
        <v>38.962787194181089</v>
      </c>
      <c r="AF25" s="2">
        <f>+($X25+$Y25)*0.072*10000*3/$D25</f>
        <v>9.1268495203458926</v>
      </c>
      <c r="AG25" s="2">
        <f t="shared" si="6"/>
        <v>60.876086300707101</v>
      </c>
    </row>
    <row r="26" spans="1:33" x14ac:dyDescent="0.3">
      <c r="A26" s="20"/>
      <c r="B26" s="19"/>
      <c r="C26" s="8">
        <v>26</v>
      </c>
      <c r="D26" s="5">
        <f t="shared" si="2"/>
        <v>271.55093086321949</v>
      </c>
      <c r="E26" s="8">
        <v>-4.0000000000000001E-3</v>
      </c>
      <c r="F26" s="8">
        <v>5.7000000000000002E-2</v>
      </c>
      <c r="G26" s="8">
        <v>0.40100000000000002</v>
      </c>
      <c r="H26" s="8">
        <v>0.81699999999999995</v>
      </c>
      <c r="I26" s="8">
        <v>0.13</v>
      </c>
      <c r="J26" s="8">
        <v>4.5999999999999999E-2</v>
      </c>
      <c r="K26" s="8">
        <v>2.2290000000000001</v>
      </c>
      <c r="L26" s="8">
        <v>1.0920000000000001</v>
      </c>
      <c r="M26" s="8">
        <v>924.42700000000002</v>
      </c>
      <c r="N26" s="2">
        <f t="shared" si="7"/>
        <v>4.6771336631496983</v>
      </c>
      <c r="O26" s="2">
        <f t="shared" si="8"/>
        <v>31.196481533208487</v>
      </c>
      <c r="P26" s="2">
        <f t="shared" si="3"/>
        <v>7.532730576535311</v>
      </c>
      <c r="Q26" s="2">
        <f>+P26*6.67</f>
        <v>50.243312945490523</v>
      </c>
      <c r="R26" s="2">
        <f t="shared" si="4"/>
        <v>7.9512156085650512</v>
      </c>
      <c r="U26" s="8">
        <v>-3.0000000000000001E-3</v>
      </c>
      <c r="V26" s="8">
        <v>5.2999999999999999E-2</v>
      </c>
      <c r="W26" s="8">
        <v>0.39800000000000002</v>
      </c>
      <c r="X26" s="8">
        <v>0.77500000000000002</v>
      </c>
      <c r="Y26" s="8">
        <v>0.123</v>
      </c>
      <c r="Z26" s="8">
        <v>4.8000000000000001E-2</v>
      </c>
      <c r="AA26" s="8">
        <v>1.198</v>
      </c>
      <c r="AB26" s="8">
        <v>0.93200000000000005</v>
      </c>
      <c r="AC26" s="8">
        <v>891.20299999999997</v>
      </c>
      <c r="AD26" s="2">
        <f>+($V26+$W26+$Y26)*0.072*10000*3/$D26</f>
        <v>4.5657733378366103</v>
      </c>
      <c r="AE26" s="2">
        <f t="shared" si="5"/>
        <v>30.453708163370191</v>
      </c>
      <c r="AF26" s="2">
        <f>+($X26+$Y26)*0.072*10000*3/$D26</f>
        <v>7.1429694379395032</v>
      </c>
      <c r="AG26" s="2">
        <f t="shared" si="6"/>
        <v>47.643606151056488</v>
      </c>
    </row>
    <row r="27" spans="1:33" x14ac:dyDescent="0.3">
      <c r="A27" s="20"/>
      <c r="B27" s="19"/>
      <c r="C27" s="8">
        <v>28</v>
      </c>
      <c r="D27" s="5">
        <f t="shared" si="2"/>
        <v>211.31661537523996</v>
      </c>
      <c r="E27" s="8">
        <v>0.01</v>
      </c>
      <c r="F27" s="8">
        <v>6.7000000000000004E-2</v>
      </c>
      <c r="G27" s="8">
        <v>0.46700000000000003</v>
      </c>
      <c r="H27" s="8">
        <v>0.92900000000000005</v>
      </c>
      <c r="I27" s="8">
        <v>0.151</v>
      </c>
      <c r="J27" s="8">
        <v>4.2999999999999997E-2</v>
      </c>
      <c r="K27" s="8">
        <v>2.4620000000000002</v>
      </c>
      <c r="L27" s="8">
        <v>0.183</v>
      </c>
      <c r="M27" s="8">
        <v>729.65700000000004</v>
      </c>
      <c r="N27" s="2">
        <f t="shared" si="7"/>
        <v>7.0018157226900453</v>
      </c>
      <c r="O27" s="2">
        <f t="shared" si="8"/>
        <v>46.702110870342601</v>
      </c>
      <c r="P27" s="2">
        <f t="shared" si="3"/>
        <v>11.039359095628098</v>
      </c>
      <c r="Q27" s="2">
        <f>+P27*6.67</f>
        <v>73.632525167839418</v>
      </c>
      <c r="R27" s="2">
        <f t="shared" si="4"/>
        <v>11.652656823162992</v>
      </c>
      <c r="U27" s="8">
        <v>1.0999999999999999E-2</v>
      </c>
      <c r="V27" s="8">
        <v>6.3E-2</v>
      </c>
      <c r="W27" s="8">
        <v>0.46400000000000002</v>
      </c>
      <c r="X27" s="8">
        <v>0.88800000000000001</v>
      </c>
      <c r="Y27" s="8">
        <v>0.14399999999999999</v>
      </c>
      <c r="Z27" s="8">
        <v>4.5999999999999999E-2</v>
      </c>
      <c r="AA27" s="8">
        <v>1.502</v>
      </c>
      <c r="AB27" s="8">
        <v>0.20699999999999999</v>
      </c>
      <c r="AC27" s="8">
        <v>693.52</v>
      </c>
      <c r="AD27" s="2">
        <f>+($V27+$W27+$Y27)*0.072*10000*3/$D27</f>
        <v>6.8587129195985703</v>
      </c>
      <c r="AE27" s="2">
        <f t="shared" si="5"/>
        <v>45.747615173722465</v>
      </c>
      <c r="AF27" s="2">
        <f>+($X27+$Y27)*0.072*10000*3/$D27</f>
        <v>10.548720913600183</v>
      </c>
      <c r="AG27" s="2">
        <f t="shared" si="6"/>
        <v>70.359968493713225</v>
      </c>
    </row>
    <row r="28" spans="1:33" x14ac:dyDescent="0.3">
      <c r="A28" s="20"/>
      <c r="B28" s="19"/>
      <c r="C28" s="8">
        <v>29</v>
      </c>
      <c r="D28" s="5">
        <f t="shared" si="2"/>
        <v>225.76982845303024</v>
      </c>
      <c r="E28" s="8">
        <v>-2E-3</v>
      </c>
      <c r="F28" s="8">
        <v>0.05</v>
      </c>
      <c r="G28" s="8">
        <v>0.36099999999999999</v>
      </c>
      <c r="H28" s="8">
        <v>0.72899999999999998</v>
      </c>
      <c r="I28" s="8">
        <v>0.124</v>
      </c>
      <c r="J28" s="8">
        <v>5.0999999999999997E-2</v>
      </c>
      <c r="K28" s="8">
        <v>1.8540000000000001</v>
      </c>
      <c r="L28" s="8">
        <v>0.496</v>
      </c>
      <c r="M28" s="8">
        <v>806.18600000000004</v>
      </c>
      <c r="N28" s="2">
        <f t="shared" si="7"/>
        <v>5.1184873015058967</v>
      </c>
      <c r="O28" s="2">
        <f t="shared" si="8"/>
        <v>34.14031030104433</v>
      </c>
      <c r="P28" s="2">
        <f t="shared" si="3"/>
        <v>8.1608778844570651</v>
      </c>
      <c r="Q28" s="2">
        <f>+P28*6.67</f>
        <v>54.433055489328623</v>
      </c>
      <c r="R28" s="2">
        <f t="shared" si="4"/>
        <v>8.6142599891491241</v>
      </c>
      <c r="U28" s="8">
        <v>0</v>
      </c>
      <c r="V28" s="8">
        <v>4.5999999999999999E-2</v>
      </c>
      <c r="W28" s="8">
        <v>0.35799999999999998</v>
      </c>
      <c r="X28" s="8">
        <v>0.68799999999999994</v>
      </c>
      <c r="Y28" s="8">
        <v>0.11700000000000001</v>
      </c>
      <c r="Z28" s="8">
        <v>5.6000000000000001E-2</v>
      </c>
      <c r="AA28" s="8">
        <v>0.96499999999999997</v>
      </c>
      <c r="AB28" s="8">
        <v>0.46600000000000003</v>
      </c>
      <c r="AC28" s="8">
        <v>740.95399999999995</v>
      </c>
      <c r="AD28" s="2">
        <f>+($V28+$W28+$Y28)*0.072*10000*3/$D28</f>
        <v>4.9845455777281718</v>
      </c>
      <c r="AE28" s="2">
        <f t="shared" si="5"/>
        <v>33.246919003446905</v>
      </c>
      <c r="AF28" s="2">
        <f>+($X28+$Y28)*0.072*10000*3/$D28</f>
        <v>7.7016491172191515</v>
      </c>
      <c r="AG28" s="2">
        <f t="shared" si="6"/>
        <v>51.369999611851739</v>
      </c>
    </row>
    <row r="29" spans="1:33" x14ac:dyDescent="0.3">
      <c r="A29" s="20"/>
      <c r="B29" s="19"/>
      <c r="C29" s="8" t="s">
        <v>20</v>
      </c>
      <c r="D29" s="5">
        <f t="shared" si="2"/>
        <v>264.51171577439897</v>
      </c>
      <c r="E29" s="8">
        <v>5.0000000000000001E-3</v>
      </c>
      <c r="F29" s="8">
        <v>7.9000000000000001E-2</v>
      </c>
      <c r="G29" s="8">
        <v>0.61499999999999999</v>
      </c>
      <c r="H29" s="8">
        <v>1.194</v>
      </c>
      <c r="I29" s="8">
        <v>0.20200000000000001</v>
      </c>
      <c r="J29" s="8">
        <v>5.6000000000000001E-2</v>
      </c>
      <c r="K29" s="8">
        <v>3.133</v>
      </c>
      <c r="L29" s="8">
        <v>0.32200000000000001</v>
      </c>
      <c r="M29" s="8">
        <v>929.07600000000002</v>
      </c>
      <c r="N29" s="2">
        <f t="shared" si="7"/>
        <v>7.3167269522785938</v>
      </c>
      <c r="O29" s="2">
        <f t="shared" si="8"/>
        <v>48.802568771698219</v>
      </c>
      <c r="P29" s="2">
        <f t="shared" si="3"/>
        <v>11.399721903326917</v>
      </c>
      <c r="Q29" s="2">
        <f>+P29*6.67</f>
        <v>76.036145095190534</v>
      </c>
      <c r="R29" s="2">
        <f t="shared" si="4"/>
        <v>12.03303978684508</v>
      </c>
      <c r="U29" s="8">
        <v>5.0000000000000001E-3</v>
      </c>
      <c r="V29" s="8">
        <v>7.4999999999999997E-2</v>
      </c>
      <c r="W29" s="8">
        <v>0.61299999999999999</v>
      </c>
      <c r="X29" s="8">
        <v>1.1519999999999999</v>
      </c>
      <c r="Y29" s="8">
        <v>0.19500000000000001</v>
      </c>
      <c r="Z29" s="8">
        <v>5.6000000000000001E-2</v>
      </c>
      <c r="AA29" s="8">
        <v>2.149</v>
      </c>
      <c r="AB29" s="8">
        <v>0.38300000000000001</v>
      </c>
      <c r="AC29" s="8">
        <v>868.101</v>
      </c>
      <c r="AD29" s="2">
        <f>+($V29+$W29+$Y29)*0.072*10000*3/$D29</f>
        <v>7.2105690835513379</v>
      </c>
      <c r="AE29" s="2">
        <f t="shared" si="5"/>
        <v>48.094495787287421</v>
      </c>
      <c r="AF29" s="2">
        <f>+($X29+$Y29)*0.072*10000*3/$D29</f>
        <v>10.99958839812418</v>
      </c>
      <c r="AG29" s="2">
        <f t="shared" si="6"/>
        <v>73.367254615488278</v>
      </c>
    </row>
    <row r="30" spans="1:33" x14ac:dyDescent="0.3">
      <c r="A30" s="20"/>
      <c r="B30" s="19"/>
      <c r="C30" s="8">
        <v>31</v>
      </c>
      <c r="D30" s="5">
        <f t="shared" si="2"/>
        <v>277.75892013772511</v>
      </c>
      <c r="E30" s="8">
        <v>5.0000000000000001E-3</v>
      </c>
      <c r="F30" s="8">
        <v>0.04</v>
      </c>
      <c r="G30" s="8">
        <v>0.316</v>
      </c>
      <c r="H30" s="8">
        <v>0.64900000000000002</v>
      </c>
      <c r="I30" s="8">
        <v>0.124</v>
      </c>
      <c r="J30" s="8">
        <v>6.7000000000000004E-2</v>
      </c>
      <c r="K30" s="8">
        <v>2.0609999999999999</v>
      </c>
      <c r="L30" s="8">
        <v>0.60699999999999998</v>
      </c>
      <c r="M30" s="8">
        <v>1007.03</v>
      </c>
      <c r="N30" s="2">
        <f t="shared" si="7"/>
        <v>3.7327334059547344</v>
      </c>
      <c r="O30" s="2">
        <f t="shared" si="8"/>
        <v>24.897331817718079</v>
      </c>
      <c r="P30" s="2">
        <f t="shared" si="3"/>
        <v>6.0112560891729379</v>
      </c>
      <c r="Q30" s="2">
        <f>+P30*6.67</f>
        <v>40.095078114783497</v>
      </c>
      <c r="R30" s="2">
        <f t="shared" si="4"/>
        <v>6.3452147607936578</v>
      </c>
      <c r="U30" s="8">
        <v>5.0000000000000001E-3</v>
      </c>
      <c r="V30" s="8">
        <v>3.5999999999999997E-2</v>
      </c>
      <c r="W30" s="8">
        <v>0.313</v>
      </c>
      <c r="X30" s="8">
        <v>0.60799999999999998</v>
      </c>
      <c r="Y30" s="8">
        <v>0.11799999999999999</v>
      </c>
      <c r="Z30" s="8">
        <v>6.6000000000000003E-2</v>
      </c>
      <c r="AA30" s="8">
        <v>1.0469999999999999</v>
      </c>
      <c r="AB30" s="8">
        <v>0.623</v>
      </c>
      <c r="AC30" s="8">
        <v>911.577</v>
      </c>
      <c r="AD30" s="2">
        <f>+($V30+$W30+$Y30)*0.072*10000*3/$D30</f>
        <v>3.6316385428767939</v>
      </c>
      <c r="AE30" s="2">
        <f t="shared" si="5"/>
        <v>24.223029080988216</v>
      </c>
      <c r="AF30" s="2">
        <f>+($X30+$Y30)*0.072*10000*3/$D30</f>
        <v>5.6457592765065368</v>
      </c>
      <c r="AG30" s="2">
        <f t="shared" si="6"/>
        <v>37.657214374298597</v>
      </c>
    </row>
    <row r="31" spans="1:33" x14ac:dyDescent="0.3">
      <c r="C31" s="8" t="s">
        <v>23</v>
      </c>
      <c r="D31" s="5">
        <f t="shared" si="2"/>
        <v>234.98400316889607</v>
      </c>
      <c r="E31" s="8">
        <v>4.0000000000000001E-3</v>
      </c>
      <c r="F31" s="8">
        <v>5.7000000000000002E-2</v>
      </c>
      <c r="G31" s="8">
        <v>0.41899999999999998</v>
      </c>
      <c r="H31" s="8">
        <v>0.83199999999999996</v>
      </c>
      <c r="I31" s="8">
        <v>0.14399999999999999</v>
      </c>
      <c r="J31" s="8">
        <v>5.1999999999999998E-2</v>
      </c>
      <c r="K31" s="8">
        <v>2.3919999999999999</v>
      </c>
      <c r="L31" s="8">
        <v>0.66700000000000004</v>
      </c>
      <c r="M31" s="8">
        <v>819.57399999999996</v>
      </c>
      <c r="N31" s="2">
        <f t="shared" si="7"/>
        <v>5.6991113520074057</v>
      </c>
      <c r="O31" s="2">
        <f t="shared" si="8"/>
        <v>38.013072717889393</v>
      </c>
      <c r="P31" s="2">
        <f t="shared" si="3"/>
        <v>8.9715043218697232</v>
      </c>
      <c r="Q31" s="2">
        <f>+P31*6.67</f>
        <v>59.839933826871054</v>
      </c>
      <c r="R31" s="2">
        <f t="shared" si="4"/>
        <v>9.4699212286402634</v>
      </c>
      <c r="U31" s="8">
        <v>4.0000000000000001E-3</v>
      </c>
      <c r="V31" s="8">
        <v>5.2999999999999999E-2</v>
      </c>
      <c r="W31" s="8">
        <v>0.41599999999999998</v>
      </c>
      <c r="X31" s="8">
        <v>0.79100000000000004</v>
      </c>
      <c r="Y31" s="8">
        <v>0.13700000000000001</v>
      </c>
      <c r="Z31" s="8">
        <v>5.1999999999999998E-2</v>
      </c>
      <c r="AA31" s="8">
        <v>1.4239999999999999</v>
      </c>
      <c r="AB31" s="8">
        <v>0.60199999999999998</v>
      </c>
      <c r="AC31" s="8">
        <v>771.19399999999996</v>
      </c>
      <c r="AD31" s="2">
        <f>+($V31+$W31+$Y31)*0.072*10000*3/$D31</f>
        <v>5.5704217408330461</v>
      </c>
      <c r="AE31" s="2">
        <f t="shared" si="5"/>
        <v>37.154713011356414</v>
      </c>
      <c r="AF31" s="2">
        <f>+($X31+$Y31)*0.072*10000*3/$D31</f>
        <v>8.5302827978433449</v>
      </c>
      <c r="AG31" s="2">
        <f t="shared" si="6"/>
        <v>56.896986261615112</v>
      </c>
    </row>
    <row r="33" spans="1:33" x14ac:dyDescent="0.3">
      <c r="M33" s="8" t="s">
        <v>12</v>
      </c>
      <c r="N33" s="2">
        <f t="shared" ref="N33:R33" si="9">+MIN(N6:N30)</f>
        <v>3.7327334059547344</v>
      </c>
      <c r="O33" s="2">
        <f t="shared" si="9"/>
        <v>24.897331817718079</v>
      </c>
      <c r="P33" s="2">
        <f t="shared" si="9"/>
        <v>6.0112560891729379</v>
      </c>
      <c r="Q33" s="2">
        <f t="shared" si="9"/>
        <v>40.095078114783497</v>
      </c>
      <c r="R33" s="2">
        <f t="shared" si="9"/>
        <v>6.3452147607936578</v>
      </c>
      <c r="AC33" s="8" t="s">
        <v>12</v>
      </c>
      <c r="AD33" s="2">
        <f t="shared" ref="AD33:AG33" si="10">+MIN(AD6:AD30)</f>
        <v>3.6316385428767939</v>
      </c>
      <c r="AE33" s="2">
        <f t="shared" si="10"/>
        <v>24.223029080988216</v>
      </c>
      <c r="AF33" s="2">
        <f t="shared" si="10"/>
        <v>5.6457592765065368</v>
      </c>
      <c r="AG33" s="2">
        <f t="shared" si="10"/>
        <v>37.657214374298597</v>
      </c>
    </row>
    <row r="34" spans="1:33" ht="15" thickBot="1" x14ac:dyDescent="0.35">
      <c r="M34" s="8" t="s">
        <v>13</v>
      </c>
      <c r="N34" s="2">
        <f t="shared" ref="N34:R34" si="11">+MAX(N6:N30)</f>
        <v>7.3387985836851408</v>
      </c>
      <c r="O34" s="2">
        <f t="shared" si="11"/>
        <v>48.949786553179891</v>
      </c>
      <c r="P34" s="2">
        <f t="shared" si="11"/>
        <v>11.399721903326917</v>
      </c>
      <c r="Q34" s="2">
        <f t="shared" si="11"/>
        <v>76.036145095190534</v>
      </c>
      <c r="R34" s="2">
        <f t="shared" si="11"/>
        <v>12.03303978684508</v>
      </c>
      <c r="AC34" s="8" t="s">
        <v>13</v>
      </c>
      <c r="AD34" s="2">
        <f t="shared" ref="AD34:AG34" si="12">+MAX(AD6:AD30)</f>
        <v>7.2136546370693146</v>
      </c>
      <c r="AE34" s="2">
        <f t="shared" si="12"/>
        <v>48.115076429252326</v>
      </c>
      <c r="AF34" s="2">
        <f t="shared" si="12"/>
        <v>10.99958839812418</v>
      </c>
      <c r="AG34" s="2">
        <f t="shared" si="12"/>
        <v>73.367254615488278</v>
      </c>
    </row>
    <row r="35" spans="1:33" ht="15" thickBot="1" x14ac:dyDescent="0.35">
      <c r="M35" s="8" t="s">
        <v>14</v>
      </c>
      <c r="N35" s="6">
        <f t="shared" ref="N35:R35" si="13">+AVERAGE(N6:N30)</f>
        <v>5.6995605160738023</v>
      </c>
      <c r="O35" s="6">
        <f t="shared" si="13"/>
        <v>38.016068642212254</v>
      </c>
      <c r="P35" s="7">
        <f t="shared" si="13"/>
        <v>8.9622137042185113</v>
      </c>
      <c r="Q35" s="6">
        <f t="shared" si="13"/>
        <v>59.777965407137486</v>
      </c>
      <c r="R35" s="6">
        <f t="shared" si="13"/>
        <v>9.4601144655639864</v>
      </c>
      <c r="AC35" s="8" t="s">
        <v>14</v>
      </c>
      <c r="AD35" s="6">
        <f t="shared" ref="AD35:AG35" si="14">+AVERAGE(AD6:AD30)</f>
        <v>5.5697019918268618</v>
      </c>
      <c r="AE35" s="6">
        <f t="shared" si="14"/>
        <v>37.149912285485165</v>
      </c>
      <c r="AF35" s="6">
        <f t="shared" si="14"/>
        <v>8.5200966961701532</v>
      </c>
      <c r="AG35" s="6">
        <f t="shared" si="14"/>
        <v>56.829044963454919</v>
      </c>
    </row>
    <row r="36" spans="1:33" x14ac:dyDescent="0.3">
      <c r="M36" s="8" t="s">
        <v>15</v>
      </c>
      <c r="N36" s="3">
        <f t="shared" ref="N36:R36" si="15">+STDEVP(N6:N30)</f>
        <v>0.91677516051592833</v>
      </c>
      <c r="O36" s="3">
        <f t="shared" si="15"/>
        <v>6.1148903206412637</v>
      </c>
      <c r="P36" s="3">
        <f t="shared" si="15"/>
        <v>1.4133557564528501</v>
      </c>
      <c r="Q36" s="3">
        <f t="shared" si="15"/>
        <v>9.4270828955404262</v>
      </c>
      <c r="R36" s="3">
        <f t="shared" si="15"/>
        <v>1.4918755207002263</v>
      </c>
      <c r="AC36" s="8" t="s">
        <v>15</v>
      </c>
      <c r="AD36" s="3">
        <f t="shared" ref="AD36:AG36" si="16">+STDEVP(AD6:AD30)</f>
        <v>0.91805928906185463</v>
      </c>
      <c r="AE36" s="3">
        <f t="shared" si="16"/>
        <v>6.1234554580425673</v>
      </c>
      <c r="AF36" s="3">
        <f t="shared" si="16"/>
        <v>1.4147759995584488</v>
      </c>
      <c r="AG36" s="3">
        <f t="shared" si="16"/>
        <v>9.4365559170548821</v>
      </c>
    </row>
    <row r="37" spans="1:33" x14ac:dyDescent="0.3">
      <c r="M37" s="8" t="s">
        <v>16</v>
      </c>
      <c r="N37" s="2">
        <f t="shared" ref="N37:R37" si="17">+N36/N35*100</f>
        <v>16.085014939844129</v>
      </c>
      <c r="O37" s="2">
        <f t="shared" si="17"/>
        <v>16.085014939844193</v>
      </c>
      <c r="P37" s="2">
        <f t="shared" si="17"/>
        <v>15.770163523188293</v>
      </c>
      <c r="Q37" s="2">
        <f t="shared" si="17"/>
        <v>15.770163523188149</v>
      </c>
      <c r="R37" s="2">
        <f t="shared" si="17"/>
        <v>15.770163523188243</v>
      </c>
      <c r="AC37" s="8" t="s">
        <v>16</v>
      </c>
      <c r="AD37" s="2">
        <f t="shared" ref="AD37:AG37" si="18">+AD36/AD35*100</f>
        <v>16.483095332731281</v>
      </c>
      <c r="AE37" s="2">
        <f t="shared" si="18"/>
        <v>16.483095332731274</v>
      </c>
      <c r="AF37" s="2">
        <f t="shared" si="18"/>
        <v>16.605163650248254</v>
      </c>
      <c r="AG37" s="2">
        <f t="shared" si="18"/>
        <v>16.605163650248304</v>
      </c>
    </row>
    <row r="39" spans="1:33" s="10" customFormat="1" ht="7.2" customHeight="1" x14ac:dyDescent="0.3"/>
    <row r="40" spans="1:33" ht="14.4" customHeight="1" x14ac:dyDescent="0.3">
      <c r="A40" s="20" t="s">
        <v>24</v>
      </c>
      <c r="B40" s="19" t="s">
        <v>25</v>
      </c>
      <c r="C40" s="8">
        <v>1</v>
      </c>
      <c r="D40" s="5">
        <f t="shared" ref="D40:D65" si="19">+AC40/3.2819</f>
        <v>247.38779365611387</v>
      </c>
      <c r="E40" s="8">
        <v>7.0000000000000001E-3</v>
      </c>
      <c r="F40" s="8">
        <v>8.4000000000000005E-2</v>
      </c>
      <c r="G40" s="8">
        <v>0.67900000000000005</v>
      </c>
      <c r="H40" s="8">
        <v>1.3140000000000001</v>
      </c>
      <c r="I40" s="8">
        <v>0.215</v>
      </c>
      <c r="J40" s="8">
        <v>4.9000000000000002E-2</v>
      </c>
      <c r="K40" s="8">
        <v>3.6549999999999998</v>
      </c>
      <c r="L40" s="8">
        <v>1.3660000000000001</v>
      </c>
      <c r="M40" s="8">
        <v>933.08699999999999</v>
      </c>
      <c r="N40" s="2">
        <f t="shared" ref="N40:N65" si="20">+($F40+$G40+$I40)*0.072*10000*3/$D40</f>
        <v>8.5391440247714616</v>
      </c>
      <c r="O40" s="2">
        <f t="shared" ref="O40:O65" si="21">+N40*6.67</f>
        <v>56.95609064522565</v>
      </c>
      <c r="P40" s="2">
        <f>+($H40+$I40)*0.072*10000*3/$D40</f>
        <v>13.350052365925936</v>
      </c>
      <c r="Q40" s="2">
        <f>+P40*6.67</f>
        <v>89.044849280725998</v>
      </c>
      <c r="R40" s="2">
        <f t="shared" ref="R40:R65" si="22">+($H40+$I40)*0.076*10000*3/$D40</f>
        <v>14.091721941810709</v>
      </c>
      <c r="U40" s="8">
        <v>7.0000000000000001E-3</v>
      </c>
      <c r="V40" s="8">
        <v>0.08</v>
      </c>
      <c r="W40" s="8">
        <v>0.67600000000000005</v>
      </c>
      <c r="X40" s="8">
        <v>1.2709999999999999</v>
      </c>
      <c r="Y40" s="8">
        <v>0.20699999999999999</v>
      </c>
      <c r="Z40" s="8">
        <v>4.4999999999999998E-2</v>
      </c>
      <c r="AA40" s="8">
        <v>2.5299999999999998</v>
      </c>
      <c r="AB40" s="8">
        <v>1.1279999999999999</v>
      </c>
      <c r="AC40" s="8">
        <v>811.90200000000004</v>
      </c>
      <c r="AD40" s="2">
        <f>+($V40+$W40+$Y40)*0.072*10000*3/$D40</f>
        <v>8.4081755581338626</v>
      </c>
      <c r="AE40" s="2">
        <f t="shared" ref="AE40:AE65" si="23">+AD40*6.67</f>
        <v>56.082530972752863</v>
      </c>
      <c r="AF40" s="2">
        <f>+($X40+$Y40)*0.072*10000*3/$D40</f>
        <v>12.904759579358096</v>
      </c>
      <c r="AG40" s="2">
        <f t="shared" ref="AG40:AG65" si="24">+AF40*6.67</f>
        <v>86.074746394318495</v>
      </c>
    </row>
    <row r="41" spans="1:33" x14ac:dyDescent="0.3">
      <c r="A41" s="20"/>
      <c r="B41" s="19"/>
      <c r="C41" s="8">
        <v>2</v>
      </c>
      <c r="D41" s="5">
        <f t="shared" si="19"/>
        <v>243.75209482312079</v>
      </c>
      <c r="E41" s="8">
        <v>7.0000000000000001E-3</v>
      </c>
      <c r="F41" s="8">
        <v>5.8999999999999997E-2</v>
      </c>
      <c r="G41" s="8">
        <v>0.48399999999999999</v>
      </c>
      <c r="H41" s="8">
        <v>0.96299999999999997</v>
      </c>
      <c r="I41" s="8">
        <v>0.16500000000000001</v>
      </c>
      <c r="J41" s="8">
        <v>5.6000000000000001E-2</v>
      </c>
      <c r="K41" s="8">
        <v>2.774</v>
      </c>
      <c r="L41" s="8">
        <v>0.78700000000000003</v>
      </c>
      <c r="M41" s="8">
        <v>891.01499999999999</v>
      </c>
      <c r="N41" s="2">
        <f t="shared" si="20"/>
        <v>6.2739153118241919</v>
      </c>
      <c r="O41" s="2">
        <f t="shared" si="21"/>
        <v>41.847015129867358</v>
      </c>
      <c r="P41" s="2">
        <f t="shared" ref="P41:P65" si="25">+($H41+$I41)*0.072*10000*3/$D41</f>
        <v>9.9957294798554912</v>
      </c>
      <c r="Q41" s="2">
        <f>+P41*6.67</f>
        <v>66.671515630636122</v>
      </c>
      <c r="R41" s="2">
        <f t="shared" si="22"/>
        <v>10.551047784291908</v>
      </c>
      <c r="U41" s="8">
        <v>7.0000000000000001E-3</v>
      </c>
      <c r="V41" s="8">
        <v>5.5E-2</v>
      </c>
      <c r="W41" s="8">
        <v>0.48099999999999998</v>
      </c>
      <c r="X41" s="8">
        <v>0.92200000000000004</v>
      </c>
      <c r="Y41" s="8">
        <v>0.158</v>
      </c>
      <c r="Z41" s="8">
        <v>5.2999999999999999E-2</v>
      </c>
      <c r="AA41" s="8">
        <v>1.722</v>
      </c>
      <c r="AB41" s="8">
        <v>0.73</v>
      </c>
      <c r="AC41" s="8">
        <v>799.97</v>
      </c>
      <c r="AD41" s="2">
        <f>+($V41+$W41+$Y41)*0.072*10000*3/$D41</f>
        <v>6.1498548395564825</v>
      </c>
      <c r="AE41" s="2">
        <f t="shared" si="23"/>
        <v>41.019531779841735</v>
      </c>
      <c r="AF41" s="2">
        <f>+($X41+$Y41)*0.072*10000*3/$D41</f>
        <v>9.570379289223343</v>
      </c>
      <c r="AG41" s="2">
        <f t="shared" si="24"/>
        <v>63.834429859119695</v>
      </c>
    </row>
    <row r="42" spans="1:33" x14ac:dyDescent="0.3">
      <c r="A42" s="20"/>
      <c r="B42" s="19"/>
      <c r="C42" s="8">
        <v>3</v>
      </c>
      <c r="D42" s="5">
        <f t="shared" si="19"/>
        <v>268.89758981078035</v>
      </c>
      <c r="E42" s="8">
        <v>0.01</v>
      </c>
      <c r="F42" s="8">
        <v>7.1999999999999995E-2</v>
      </c>
      <c r="G42" s="8">
        <v>0.57199999999999995</v>
      </c>
      <c r="H42" s="8">
        <v>1.1100000000000001</v>
      </c>
      <c r="I42" s="8">
        <v>0.19500000000000001</v>
      </c>
      <c r="J42" s="8">
        <v>5.7000000000000002E-2</v>
      </c>
      <c r="K42" s="8">
        <v>3.3250000000000002</v>
      </c>
      <c r="L42" s="8">
        <v>0.84299999999999997</v>
      </c>
      <c r="M42" s="8">
        <v>962.86699999999996</v>
      </c>
      <c r="N42" s="2">
        <f t="shared" si="20"/>
        <v>6.7395174544898264</v>
      </c>
      <c r="O42" s="2">
        <f t="shared" si="21"/>
        <v>44.952581421447142</v>
      </c>
      <c r="P42" s="2">
        <f t="shared" si="25"/>
        <v>10.482801284993117</v>
      </c>
      <c r="Q42" s="2">
        <f>+P42*6.67</f>
        <v>69.920284570904087</v>
      </c>
      <c r="R42" s="2">
        <f t="shared" si="22"/>
        <v>11.065179134159401</v>
      </c>
      <c r="U42" s="8">
        <v>0.01</v>
      </c>
      <c r="V42" s="8">
        <v>6.7000000000000004E-2</v>
      </c>
      <c r="W42" s="8">
        <v>0.56899999999999995</v>
      </c>
      <c r="X42" s="8">
        <v>1.0669999999999999</v>
      </c>
      <c r="Y42" s="8">
        <v>0.187</v>
      </c>
      <c r="Z42" s="8">
        <v>0.05</v>
      </c>
      <c r="AA42" s="8">
        <v>2.2189999999999999</v>
      </c>
      <c r="AB42" s="8">
        <v>0.76800000000000002</v>
      </c>
      <c r="AC42" s="8">
        <v>882.495</v>
      </c>
      <c r="AD42" s="2">
        <f>+($V42+$W42+$Y42)*0.072*10000*3/$D42</f>
        <v>6.6109926877772676</v>
      </c>
      <c r="AE42" s="2">
        <f t="shared" si="23"/>
        <v>44.095321227474372</v>
      </c>
      <c r="AF42" s="2">
        <f>+($X42+$Y42)*0.072*10000*3/$D42</f>
        <v>10.073128591096831</v>
      </c>
      <c r="AG42" s="2">
        <f t="shared" si="24"/>
        <v>67.187767702615858</v>
      </c>
    </row>
    <row r="43" spans="1:33" x14ac:dyDescent="0.3">
      <c r="A43" s="20"/>
      <c r="B43" s="19"/>
      <c r="C43" s="8">
        <v>4</v>
      </c>
      <c r="D43" s="5">
        <f t="shared" si="19"/>
        <v>285.44318839696518</v>
      </c>
      <c r="E43" s="8">
        <v>2.5000000000000001E-2</v>
      </c>
      <c r="F43" s="8">
        <v>9.0999999999999998E-2</v>
      </c>
      <c r="G43" s="8">
        <v>0.70699999999999996</v>
      </c>
      <c r="H43" s="8">
        <v>1.379</v>
      </c>
      <c r="I43" s="8">
        <v>0.23499999999999999</v>
      </c>
      <c r="J43" s="8">
        <v>6.3E-2</v>
      </c>
      <c r="K43" s="8">
        <v>4.2069999999999999</v>
      </c>
      <c r="L43" s="8">
        <v>1.476</v>
      </c>
      <c r="M43" s="8">
        <v>1006.373</v>
      </c>
      <c r="N43" s="2">
        <f t="shared" si="20"/>
        <v>7.8168969893125064</v>
      </c>
      <c r="O43" s="2">
        <f t="shared" si="21"/>
        <v>52.138702918714415</v>
      </c>
      <c r="P43" s="2">
        <f t="shared" si="25"/>
        <v>12.213428597047805</v>
      </c>
      <c r="Q43" s="2">
        <f>+P43*6.67</f>
        <v>81.463568742308865</v>
      </c>
      <c r="R43" s="2">
        <f t="shared" si="22"/>
        <v>12.891952407994909</v>
      </c>
      <c r="U43" s="8">
        <v>2.4E-2</v>
      </c>
      <c r="V43" s="8">
        <v>8.5999999999999993E-2</v>
      </c>
      <c r="W43" s="8">
        <v>0.70399999999999996</v>
      </c>
      <c r="X43" s="8">
        <v>1.3380000000000001</v>
      </c>
      <c r="Y43" s="8">
        <v>0.22800000000000001</v>
      </c>
      <c r="Z43" s="8">
        <v>5.0999999999999997E-2</v>
      </c>
      <c r="AA43" s="8">
        <v>3.0870000000000002</v>
      </c>
      <c r="AB43" s="8">
        <v>1.3</v>
      </c>
      <c r="AC43" s="8">
        <v>936.79600000000005</v>
      </c>
      <c r="AD43" s="2">
        <f>+($V43+$W43+$Y43)*0.072*10000*3/$D43</f>
        <v>7.7033892885964503</v>
      </c>
      <c r="AE43" s="2">
        <f t="shared" si="23"/>
        <v>51.381606554938323</v>
      </c>
      <c r="AF43" s="2">
        <f>+($X43+$Y43)*0.072*10000*3/$D43</f>
        <v>11.850203954756424</v>
      </c>
      <c r="AG43" s="2">
        <f t="shared" si="24"/>
        <v>79.040860378225346</v>
      </c>
    </row>
    <row r="44" spans="1:33" x14ac:dyDescent="0.3">
      <c r="A44" s="20"/>
      <c r="B44" s="19"/>
      <c r="C44" s="8">
        <v>5</v>
      </c>
      <c r="D44" s="5">
        <f t="shared" si="19"/>
        <v>265.37615405710108</v>
      </c>
      <c r="E44" s="8">
        <v>7.0000000000000001E-3</v>
      </c>
      <c r="F44" s="8">
        <v>5.7000000000000002E-2</v>
      </c>
      <c r="G44" s="8">
        <v>0.42199999999999999</v>
      </c>
      <c r="H44" s="8">
        <v>0.85</v>
      </c>
      <c r="I44" s="8">
        <v>0.15</v>
      </c>
      <c r="J44" s="8">
        <v>7.3999999999999996E-2</v>
      </c>
      <c r="K44" s="8">
        <v>2.7559999999999998</v>
      </c>
      <c r="L44" s="8">
        <v>0.998</v>
      </c>
      <c r="M44" s="8">
        <v>1070.5229999999999</v>
      </c>
      <c r="N44" s="2">
        <f t="shared" si="20"/>
        <v>5.1196762754639247</v>
      </c>
      <c r="O44" s="2">
        <f t="shared" si="21"/>
        <v>34.148240757344375</v>
      </c>
      <c r="P44" s="2">
        <f t="shared" si="25"/>
        <v>8.1393899450936811</v>
      </c>
      <c r="Q44" s="2">
        <f>+P44*6.67</f>
        <v>54.289730933774855</v>
      </c>
      <c r="R44" s="2">
        <f t="shared" si="22"/>
        <v>8.5915782753766621</v>
      </c>
      <c r="U44" s="8">
        <v>7.0000000000000001E-3</v>
      </c>
      <c r="V44" s="8">
        <v>5.2999999999999999E-2</v>
      </c>
      <c r="W44" s="8">
        <v>0.41899999999999998</v>
      </c>
      <c r="X44" s="8">
        <v>0.80800000000000005</v>
      </c>
      <c r="Y44" s="8">
        <v>0.14299999999999999</v>
      </c>
      <c r="Z44" s="8">
        <v>6.5000000000000002E-2</v>
      </c>
      <c r="AA44" s="8">
        <v>1.627</v>
      </c>
      <c r="AB44" s="8">
        <v>0.88600000000000001</v>
      </c>
      <c r="AC44" s="8">
        <v>870.93799999999999</v>
      </c>
      <c r="AD44" s="2">
        <f>+($V44+$W44+$Y44)*0.072*10000*3/$D44</f>
        <v>5.0057248162326129</v>
      </c>
      <c r="AE44" s="2">
        <f t="shared" si="23"/>
        <v>33.38818452427153</v>
      </c>
      <c r="AF44" s="2">
        <f>+($X44+$Y44)*0.072*10000*3/$D44</f>
        <v>7.7405598377840894</v>
      </c>
      <c r="AG44" s="2">
        <f t="shared" si="24"/>
        <v>51.629534118019876</v>
      </c>
    </row>
    <row r="45" spans="1:33" x14ac:dyDescent="0.3">
      <c r="A45" s="20"/>
      <c r="B45" s="19"/>
      <c r="C45" s="8">
        <v>6</v>
      </c>
      <c r="D45" s="5">
        <f t="shared" si="19"/>
        <v>268.84061062189585</v>
      </c>
      <c r="E45" s="8">
        <v>7.0000000000000001E-3</v>
      </c>
      <c r="F45" s="8">
        <v>7.3999999999999996E-2</v>
      </c>
      <c r="G45" s="8">
        <v>0.57799999999999996</v>
      </c>
      <c r="H45" s="8">
        <v>1.1279999999999999</v>
      </c>
      <c r="I45" s="8">
        <v>0.189</v>
      </c>
      <c r="J45" s="8">
        <v>6.7000000000000004E-2</v>
      </c>
      <c r="K45" s="8">
        <v>3.359</v>
      </c>
      <c r="L45" s="8">
        <v>0.89400000000000002</v>
      </c>
      <c r="M45" s="8">
        <v>1087.2429999999999</v>
      </c>
      <c r="N45" s="2">
        <f t="shared" si="20"/>
        <v>6.7570148564900236</v>
      </c>
      <c r="O45" s="2">
        <f t="shared" si="21"/>
        <v>45.069289092788459</v>
      </c>
      <c r="P45" s="2">
        <f t="shared" si="25"/>
        <v>10.581437058260834</v>
      </c>
      <c r="Q45" s="2">
        <f>+P45*6.67</f>
        <v>70.578185178599753</v>
      </c>
      <c r="R45" s="2">
        <f t="shared" si="22"/>
        <v>11.169294672608657</v>
      </c>
      <c r="U45" s="8">
        <v>6.0000000000000001E-3</v>
      </c>
      <c r="V45" s="8">
        <v>6.9000000000000006E-2</v>
      </c>
      <c r="W45" s="8">
        <v>0.57499999999999996</v>
      </c>
      <c r="X45" s="8">
        <v>1.085</v>
      </c>
      <c r="Y45" s="8">
        <v>0.182</v>
      </c>
      <c r="Z45" s="8">
        <v>5.8000000000000003E-2</v>
      </c>
      <c r="AA45" s="8">
        <v>2.2250000000000001</v>
      </c>
      <c r="AB45" s="8">
        <v>0.82899999999999996</v>
      </c>
      <c r="AC45" s="8">
        <v>882.30799999999999</v>
      </c>
      <c r="AD45" s="2">
        <f>+($V45+$W45+$Y45)*0.072*10000*3/$D45</f>
        <v>6.6364973501316982</v>
      </c>
      <c r="AE45" s="2">
        <f t="shared" si="23"/>
        <v>44.265437325378429</v>
      </c>
      <c r="AF45" s="2">
        <f>+($X45+$Y45)*0.072*10000*3/$D45</f>
        <v>10.179712037066421</v>
      </c>
      <c r="AG45" s="2">
        <f t="shared" si="24"/>
        <v>67.898679287233023</v>
      </c>
    </row>
    <row r="46" spans="1:33" x14ac:dyDescent="0.3">
      <c r="A46" s="20"/>
      <c r="B46" s="19"/>
      <c r="C46" s="8">
        <v>7</v>
      </c>
      <c r="D46" s="5">
        <f t="shared" si="19"/>
        <v>290.19409488406109</v>
      </c>
      <c r="E46" s="8">
        <v>1.2E-2</v>
      </c>
      <c r="F46" s="8">
        <v>8.7999999999999995E-2</v>
      </c>
      <c r="G46" s="8">
        <v>0.66600000000000004</v>
      </c>
      <c r="H46" s="8">
        <v>1.3089999999999999</v>
      </c>
      <c r="I46" s="8">
        <v>0.219</v>
      </c>
      <c r="J46" s="8">
        <v>7.2999999999999995E-2</v>
      </c>
      <c r="K46" s="8">
        <v>4.1360000000000001</v>
      </c>
      <c r="L46" s="8">
        <v>1.8859999999999999</v>
      </c>
      <c r="M46" s="8">
        <v>1112.874</v>
      </c>
      <c r="N46" s="2">
        <f t="shared" si="20"/>
        <v>7.2423251783936786</v>
      </c>
      <c r="O46" s="2">
        <f t="shared" si="21"/>
        <v>48.306308939885838</v>
      </c>
      <c r="P46" s="2">
        <f t="shared" si="25"/>
        <v>11.373353414784727</v>
      </c>
      <c r="Q46" s="2">
        <f>+P46*6.67</f>
        <v>75.860267276614124</v>
      </c>
      <c r="R46" s="2">
        <f t="shared" si="22"/>
        <v>12.005206382272771</v>
      </c>
      <c r="U46" s="8">
        <v>1.0999999999999999E-2</v>
      </c>
      <c r="V46" s="8">
        <v>8.3000000000000004E-2</v>
      </c>
      <c r="W46" s="8">
        <v>0.66300000000000003</v>
      </c>
      <c r="X46" s="8">
        <v>1.266</v>
      </c>
      <c r="Y46" s="8">
        <v>0.21199999999999999</v>
      </c>
      <c r="Z46" s="8">
        <v>5.8999999999999997E-2</v>
      </c>
      <c r="AA46" s="8">
        <v>2.9689999999999999</v>
      </c>
      <c r="AB46" s="8">
        <v>1.643</v>
      </c>
      <c r="AC46" s="8">
        <v>952.38800000000003</v>
      </c>
      <c r="AD46" s="2">
        <f>+($V46+$W46+$Y46)*0.072*10000*3/$D46</f>
        <v>7.1306757665993254</v>
      </c>
      <c r="AE46" s="2">
        <f t="shared" si="23"/>
        <v>47.561607363217497</v>
      </c>
      <c r="AF46" s="2">
        <f>+($X46+$Y46)*0.072*10000*3/$D46</f>
        <v>11.001188708803552</v>
      </c>
      <c r="AG46" s="2">
        <f t="shared" si="24"/>
        <v>73.377928687719688</v>
      </c>
    </row>
    <row r="47" spans="1:33" x14ac:dyDescent="0.3">
      <c r="A47" s="20"/>
      <c r="B47" s="19"/>
      <c r="C47" s="8">
        <v>8</v>
      </c>
      <c r="D47" s="5">
        <f t="shared" si="19"/>
        <v>261.25110454310004</v>
      </c>
      <c r="E47" s="8">
        <v>1.2999999999999999E-2</v>
      </c>
      <c r="F47" s="8">
        <v>7.1999999999999995E-2</v>
      </c>
      <c r="G47" s="8">
        <v>0.54100000000000004</v>
      </c>
      <c r="H47" s="8">
        <v>1.0620000000000001</v>
      </c>
      <c r="I47" s="8">
        <v>0.182</v>
      </c>
      <c r="J47" s="8">
        <v>6.5000000000000002E-2</v>
      </c>
      <c r="K47" s="8">
        <v>3.25</v>
      </c>
      <c r="L47" s="8">
        <v>0.624</v>
      </c>
      <c r="M47" s="8">
        <v>1007.83</v>
      </c>
      <c r="N47" s="2">
        <f t="shared" si="20"/>
        <v>6.5729865640307903</v>
      </c>
      <c r="O47" s="2">
        <f t="shared" si="21"/>
        <v>43.841820382085373</v>
      </c>
      <c r="P47" s="2">
        <f t="shared" si="25"/>
        <v>10.285277088873338</v>
      </c>
      <c r="Q47" s="2">
        <f>+P47*6.67</f>
        <v>68.602798182785165</v>
      </c>
      <c r="R47" s="2">
        <f t="shared" si="22"/>
        <v>10.856681371588524</v>
      </c>
      <c r="U47" s="8">
        <v>1.2E-2</v>
      </c>
      <c r="V47" s="8">
        <v>6.7000000000000004E-2</v>
      </c>
      <c r="W47" s="8">
        <v>0.53800000000000003</v>
      </c>
      <c r="X47" s="8">
        <v>1.02</v>
      </c>
      <c r="Y47" s="8">
        <v>0.17499999999999999</v>
      </c>
      <c r="Z47" s="8">
        <v>5.5E-2</v>
      </c>
      <c r="AA47" s="8">
        <v>2.129</v>
      </c>
      <c r="AB47" s="8">
        <v>0.622</v>
      </c>
      <c r="AC47" s="8">
        <v>857.4</v>
      </c>
      <c r="AD47" s="2">
        <f>+($V47+$W47+$Y47)*0.072*10000*3/$D47</f>
        <v>6.4489679496151142</v>
      </c>
      <c r="AE47" s="2">
        <f t="shared" si="23"/>
        <v>43.014616223932812</v>
      </c>
      <c r="AF47" s="2">
        <f>+($X47+$Y47)*0.072*10000*3/$D47</f>
        <v>9.8801496151154637</v>
      </c>
      <c r="AG47" s="2">
        <f t="shared" si="24"/>
        <v>65.900597932820148</v>
      </c>
    </row>
    <row r="48" spans="1:33" x14ac:dyDescent="0.3">
      <c r="A48" s="20"/>
      <c r="B48" s="19"/>
      <c r="C48" s="8">
        <v>9</v>
      </c>
      <c r="D48" s="5">
        <f t="shared" si="19"/>
        <v>286.38380206587652</v>
      </c>
      <c r="E48" s="8">
        <v>8.9999999999999993E-3</v>
      </c>
      <c r="F48" s="8">
        <v>7.0000000000000007E-2</v>
      </c>
      <c r="G48" s="8">
        <v>0.55700000000000005</v>
      </c>
      <c r="H48" s="8">
        <v>1.103</v>
      </c>
      <c r="I48" s="8">
        <v>0.19400000000000001</v>
      </c>
      <c r="J48" s="8">
        <v>7.2999999999999995E-2</v>
      </c>
      <c r="K48" s="8">
        <v>3.452</v>
      </c>
      <c r="L48" s="8">
        <v>0.72899999999999998</v>
      </c>
      <c r="M48" s="8">
        <v>1032.0229999999999</v>
      </c>
      <c r="N48" s="2">
        <f t="shared" si="20"/>
        <v>6.192249656606192</v>
      </c>
      <c r="O48" s="2">
        <f t="shared" si="21"/>
        <v>41.302305209563301</v>
      </c>
      <c r="P48" s="2">
        <f t="shared" si="25"/>
        <v>9.7823968387554583</v>
      </c>
      <c r="Q48" s="2">
        <f>+P48*6.67</f>
        <v>65.248586914498901</v>
      </c>
      <c r="R48" s="2">
        <f t="shared" si="22"/>
        <v>10.32586332979743</v>
      </c>
      <c r="U48" s="8">
        <v>8.0000000000000002E-3</v>
      </c>
      <c r="V48" s="8">
        <v>6.6000000000000003E-2</v>
      </c>
      <c r="W48" s="8">
        <v>0.55400000000000005</v>
      </c>
      <c r="X48" s="8">
        <v>1.0609999999999999</v>
      </c>
      <c r="Y48" s="8">
        <v>0.187</v>
      </c>
      <c r="Z48" s="8">
        <v>0.06</v>
      </c>
      <c r="AA48" s="8">
        <v>2.3260000000000001</v>
      </c>
      <c r="AB48" s="8">
        <v>0.72799999999999998</v>
      </c>
      <c r="AC48" s="8">
        <v>939.88300000000004</v>
      </c>
      <c r="AD48" s="2">
        <f>+($V48+$W48+$Y48)*0.072*10000*3/$D48</f>
        <v>6.0866570924253338</v>
      </c>
      <c r="AE48" s="2">
        <f t="shared" si="23"/>
        <v>40.598002806476977</v>
      </c>
      <c r="AF48" s="2">
        <f>+($X48+$Y48)*0.072*10000*3/$D48</f>
        <v>9.4128228641224467</v>
      </c>
      <c r="AG48" s="2">
        <f t="shared" si="24"/>
        <v>62.783528503696722</v>
      </c>
    </row>
    <row r="49" spans="1:33" x14ac:dyDescent="0.3">
      <c r="A49" s="20"/>
      <c r="B49" s="19"/>
      <c r="C49" s="8">
        <v>10</v>
      </c>
      <c r="D49" s="5">
        <f t="shared" si="19"/>
        <v>274.08239129772386</v>
      </c>
      <c r="E49" s="8">
        <v>1.4999999999999999E-2</v>
      </c>
      <c r="F49" s="8">
        <v>7.3999999999999996E-2</v>
      </c>
      <c r="G49" s="8">
        <v>0.58599999999999997</v>
      </c>
      <c r="H49" s="8">
        <v>1.1599999999999999</v>
      </c>
      <c r="I49" s="8">
        <v>0.2</v>
      </c>
      <c r="J49" s="8">
        <v>6.4000000000000001E-2</v>
      </c>
      <c r="K49" s="8">
        <v>3.5390000000000001</v>
      </c>
      <c r="L49" s="8">
        <v>0.65100000000000002</v>
      </c>
      <c r="M49" s="8">
        <v>970.72799999999995</v>
      </c>
      <c r="N49" s="2">
        <f t="shared" si="20"/>
        <v>6.7775240547364071</v>
      </c>
      <c r="O49" s="2">
        <f t="shared" si="21"/>
        <v>45.206085445091837</v>
      </c>
      <c r="P49" s="2">
        <f t="shared" si="25"/>
        <v>10.717945016792456</v>
      </c>
      <c r="Q49" s="2">
        <f>+P49*6.67</f>
        <v>71.488693262005683</v>
      </c>
      <c r="R49" s="2">
        <f t="shared" si="22"/>
        <v>11.31338640661426</v>
      </c>
      <c r="U49" s="8">
        <v>1.4999999999999999E-2</v>
      </c>
      <c r="V49" s="8">
        <v>7.0000000000000007E-2</v>
      </c>
      <c r="W49" s="8">
        <v>0.58299999999999996</v>
      </c>
      <c r="X49" s="8">
        <v>1.1180000000000001</v>
      </c>
      <c r="Y49" s="8">
        <v>0.192</v>
      </c>
      <c r="Z49" s="8">
        <v>5.1999999999999998E-2</v>
      </c>
      <c r="AA49" s="8">
        <v>2.4260000000000002</v>
      </c>
      <c r="AB49" s="8">
        <v>0.67500000000000004</v>
      </c>
      <c r="AC49" s="8">
        <v>899.51099999999997</v>
      </c>
      <c r="AD49" s="2">
        <f>+($V49+$W49+$Y49)*0.072*10000*3/$D49</f>
        <v>6.6593114258747246</v>
      </c>
      <c r="AE49" s="2">
        <f t="shared" si="23"/>
        <v>44.417607210584414</v>
      </c>
      <c r="AF49" s="2">
        <f>+($X49+$Y49)*0.072*10000*3/$D49</f>
        <v>10.323902920586855</v>
      </c>
      <c r="AG49" s="2">
        <f t="shared" si="24"/>
        <v>68.860432480314316</v>
      </c>
    </row>
    <row r="50" spans="1:33" x14ac:dyDescent="0.3">
      <c r="A50" s="20"/>
      <c r="B50" s="19"/>
      <c r="C50" s="8">
        <v>11</v>
      </c>
      <c r="D50" s="5">
        <f t="shared" si="19"/>
        <v>269.35616563575979</v>
      </c>
      <c r="E50" s="8">
        <v>1.4999999999999999E-2</v>
      </c>
      <c r="F50" s="8">
        <v>5.5E-2</v>
      </c>
      <c r="G50" s="8">
        <v>0.44800000000000001</v>
      </c>
      <c r="H50" s="8">
        <v>0.90400000000000003</v>
      </c>
      <c r="I50" s="8">
        <v>0.161</v>
      </c>
      <c r="J50" s="8">
        <v>6.5000000000000002E-2</v>
      </c>
      <c r="K50" s="8">
        <v>3.0750000000000002</v>
      </c>
      <c r="L50" s="8">
        <v>0.58899999999999997</v>
      </c>
      <c r="M50" s="8">
        <v>935.9</v>
      </c>
      <c r="N50" s="2">
        <f t="shared" si="20"/>
        <v>5.324697122171945</v>
      </c>
      <c r="O50" s="2">
        <f t="shared" si="21"/>
        <v>35.515729804886874</v>
      </c>
      <c r="P50" s="2">
        <f t="shared" si="25"/>
        <v>8.5403651131221707</v>
      </c>
      <c r="Q50" s="2">
        <f>+P50*6.67</f>
        <v>56.964235304524877</v>
      </c>
      <c r="R50" s="2">
        <f t="shared" si="22"/>
        <v>9.0148298416289574</v>
      </c>
      <c r="U50" s="8">
        <v>1.4999999999999999E-2</v>
      </c>
      <c r="V50" s="8">
        <v>5.0999999999999997E-2</v>
      </c>
      <c r="W50" s="8">
        <v>0.44500000000000001</v>
      </c>
      <c r="X50" s="8">
        <v>0.86199999999999999</v>
      </c>
      <c r="Y50" s="8">
        <v>0.153</v>
      </c>
      <c r="Z50" s="8">
        <v>5.3999999999999999E-2</v>
      </c>
      <c r="AA50" s="8">
        <v>1.9650000000000001</v>
      </c>
      <c r="AB50" s="8">
        <v>0.63</v>
      </c>
      <c r="AC50" s="8">
        <v>884</v>
      </c>
      <c r="AD50" s="2">
        <f>+($V50+$W50+$Y50)*0.072*10000*3/$D50</f>
        <v>5.2044102895927598</v>
      </c>
      <c r="AE50" s="2">
        <f t="shared" si="23"/>
        <v>34.713416631583705</v>
      </c>
      <c r="AF50" s="2">
        <f>+($X50+$Y50)*0.072*10000*3/$D50</f>
        <v>8.1394090045248841</v>
      </c>
      <c r="AG50" s="2">
        <f t="shared" si="24"/>
        <v>54.289858060180975</v>
      </c>
    </row>
    <row r="51" spans="1:33" x14ac:dyDescent="0.3">
      <c r="A51" s="20"/>
      <c r="B51" s="19"/>
      <c r="C51" s="8">
        <v>15</v>
      </c>
      <c r="D51" s="5">
        <f t="shared" si="19"/>
        <v>270.10268442061005</v>
      </c>
      <c r="E51" s="8">
        <v>5.0000000000000001E-3</v>
      </c>
      <c r="F51" s="8">
        <v>0.06</v>
      </c>
      <c r="G51" s="8">
        <v>0.49</v>
      </c>
      <c r="H51" s="8">
        <v>0.97</v>
      </c>
      <c r="I51" s="8">
        <v>0.17299999999999999</v>
      </c>
      <c r="J51" s="8">
        <v>5.7000000000000002E-2</v>
      </c>
      <c r="K51" s="8">
        <v>2.7349999999999999</v>
      </c>
      <c r="L51" s="8">
        <v>0.73299999999999998</v>
      </c>
      <c r="M51" s="8">
        <v>935.77800000000002</v>
      </c>
      <c r="N51" s="2">
        <f t="shared" si="20"/>
        <v>5.781801107789498</v>
      </c>
      <c r="O51" s="2">
        <f t="shared" si="21"/>
        <v>38.564613388955948</v>
      </c>
      <c r="P51" s="2">
        <f t="shared" si="25"/>
        <v>9.1405237430199087</v>
      </c>
      <c r="Q51" s="2">
        <f>+P51*6.67</f>
        <v>60.967293365942787</v>
      </c>
      <c r="R51" s="2">
        <f t="shared" si="22"/>
        <v>9.6483306176321264</v>
      </c>
      <c r="U51" s="8">
        <v>6.0000000000000001E-3</v>
      </c>
      <c r="V51" s="8">
        <v>5.6000000000000001E-2</v>
      </c>
      <c r="W51" s="8">
        <v>0.48699999999999999</v>
      </c>
      <c r="X51" s="8">
        <v>0.92900000000000005</v>
      </c>
      <c r="Y51" s="8">
        <v>0.16600000000000001</v>
      </c>
      <c r="Z51" s="8">
        <v>5.7000000000000002E-2</v>
      </c>
      <c r="AA51" s="8">
        <v>1.752</v>
      </c>
      <c r="AB51" s="8">
        <v>0.71099999999999997</v>
      </c>
      <c r="AC51" s="8">
        <v>886.45</v>
      </c>
      <c r="AD51" s="2">
        <f>+($V51+$W51+$Y51)*0.072*10000*3/$D51</f>
        <v>5.6698436866151498</v>
      </c>
      <c r="AE51" s="2">
        <f t="shared" si="23"/>
        <v>37.817857389723052</v>
      </c>
      <c r="AF51" s="2">
        <f>+($X51+$Y51)*0.072*10000*3/$D51</f>
        <v>8.7566697275650043</v>
      </c>
      <c r="AG51" s="2">
        <f t="shared" si="24"/>
        <v>58.406987082858578</v>
      </c>
    </row>
    <row r="52" spans="1:33" x14ac:dyDescent="0.3">
      <c r="A52" s="20"/>
      <c r="B52" s="19"/>
      <c r="C52" s="8">
        <v>16</v>
      </c>
      <c r="D52" s="5">
        <f t="shared" si="19"/>
        <v>280.98662360218168</v>
      </c>
      <c r="E52" s="8">
        <v>3.0000000000000001E-3</v>
      </c>
      <c r="F52" s="8">
        <v>8.6999999999999994E-2</v>
      </c>
      <c r="G52" s="8">
        <v>0.66200000000000003</v>
      </c>
      <c r="H52" s="8">
        <v>1.3220000000000001</v>
      </c>
      <c r="I52" s="8">
        <v>0.219</v>
      </c>
      <c r="J52" s="8">
        <v>5.8999999999999997E-2</v>
      </c>
      <c r="K52" s="8">
        <v>3.56</v>
      </c>
      <c r="L52" s="8">
        <v>0.28299999999999997</v>
      </c>
      <c r="M52" s="8">
        <v>1009.956</v>
      </c>
      <c r="N52" s="2">
        <f t="shared" si="20"/>
        <v>7.4412083151696526</v>
      </c>
      <c r="O52" s="2">
        <f t="shared" si="21"/>
        <v>49.632859462181585</v>
      </c>
      <c r="P52" s="2">
        <f t="shared" si="25"/>
        <v>11.845973154624417</v>
      </c>
      <c r="Q52" s="2">
        <f>+P52*6.67</f>
        <v>79.012640941344856</v>
      </c>
      <c r="R52" s="2">
        <f t="shared" si="22"/>
        <v>12.504082774325775</v>
      </c>
      <c r="U52" s="8">
        <v>3.0000000000000001E-3</v>
      </c>
      <c r="V52" s="8">
        <v>8.3000000000000004E-2</v>
      </c>
      <c r="W52" s="8">
        <v>0.65900000000000003</v>
      </c>
      <c r="X52" s="8">
        <v>1.28</v>
      </c>
      <c r="Y52" s="8">
        <v>0.21199999999999999</v>
      </c>
      <c r="Z52" s="8">
        <v>5.5E-2</v>
      </c>
      <c r="AA52" s="8">
        <v>2.4729999999999999</v>
      </c>
      <c r="AB52" s="8">
        <v>0.38900000000000001</v>
      </c>
      <c r="AC52" s="8">
        <v>922.17</v>
      </c>
      <c r="AD52" s="2">
        <f>+($V52+$W52+$Y52)*0.072*10000*3/$D52</f>
        <v>7.333587533751909</v>
      </c>
      <c r="AE52" s="2">
        <f t="shared" si="23"/>
        <v>48.915028850125232</v>
      </c>
      <c r="AF52" s="2">
        <f>+($X52+$Y52)*0.072*10000*3/$D52</f>
        <v>11.469300419662318</v>
      </c>
      <c r="AG52" s="2">
        <f t="shared" si="24"/>
        <v>76.500233799147665</v>
      </c>
    </row>
    <row r="53" spans="1:33" x14ac:dyDescent="0.3">
      <c r="A53" s="20"/>
      <c r="B53" s="19"/>
      <c r="C53" s="8">
        <v>17</v>
      </c>
      <c r="D53" s="5">
        <f t="shared" si="19"/>
        <v>294.64517505103754</v>
      </c>
      <c r="E53" s="8">
        <v>1.4999999999999999E-2</v>
      </c>
      <c r="F53" s="8">
        <v>0.123</v>
      </c>
      <c r="G53" s="8">
        <v>0.92800000000000005</v>
      </c>
      <c r="H53" s="8">
        <v>1.8440000000000001</v>
      </c>
      <c r="I53" s="8">
        <v>0.29299999999999998</v>
      </c>
      <c r="J53" s="8">
        <v>5.1999999999999998E-2</v>
      </c>
      <c r="K53" s="8">
        <v>4.9050000000000002</v>
      </c>
      <c r="L53" s="8">
        <v>1.1339999999999999</v>
      </c>
      <c r="M53" s="8">
        <v>1079.3620000000001</v>
      </c>
      <c r="N53" s="2">
        <f t="shared" si="20"/>
        <v>9.8526643088492598</v>
      </c>
      <c r="O53" s="2">
        <f t="shared" si="21"/>
        <v>65.717270940024562</v>
      </c>
      <c r="P53" s="2">
        <f t="shared" si="25"/>
        <v>15.666029485127135</v>
      </c>
      <c r="Q53" s="2">
        <f>+P53*6.67</f>
        <v>104.49241666579799</v>
      </c>
      <c r="R53" s="2">
        <f t="shared" si="22"/>
        <v>16.536364456523089</v>
      </c>
      <c r="U53" s="8">
        <v>1.4E-2</v>
      </c>
      <c r="V53" s="8">
        <v>0.11899999999999999</v>
      </c>
      <c r="W53" s="8">
        <v>0.92500000000000004</v>
      </c>
      <c r="X53" s="8">
        <v>1.802</v>
      </c>
      <c r="Y53" s="8">
        <v>0.28499999999999998</v>
      </c>
      <c r="Z53" s="8">
        <v>4.4999999999999998E-2</v>
      </c>
      <c r="AA53" s="8">
        <v>3.786</v>
      </c>
      <c r="AB53" s="8">
        <v>1.0089999999999999</v>
      </c>
      <c r="AC53" s="8">
        <v>966.99599999999998</v>
      </c>
      <c r="AD53" s="2">
        <f>+($V53+$W53+$Y53)*0.072*10000*3/$D53</f>
        <v>9.7427015375451376</v>
      </c>
      <c r="AE53" s="2">
        <f t="shared" si="23"/>
        <v>64.98381925542607</v>
      </c>
      <c r="AF53" s="2">
        <f>+($X53+$Y53)*0.072*10000*3/$D53</f>
        <v>15.299486914113396</v>
      </c>
      <c r="AG53" s="2">
        <f t="shared" si="24"/>
        <v>102.04757771713635</v>
      </c>
    </row>
    <row r="54" spans="1:33" x14ac:dyDescent="0.3">
      <c r="A54" s="20"/>
      <c r="B54" s="19"/>
      <c r="C54" s="8">
        <v>19</v>
      </c>
      <c r="D54" s="5">
        <f t="shared" si="19"/>
        <v>285.36183308449375</v>
      </c>
      <c r="E54" s="8">
        <v>5.0000000000000001E-3</v>
      </c>
      <c r="F54" s="8">
        <v>8.1000000000000003E-2</v>
      </c>
      <c r="G54" s="8">
        <v>0.58399999999999996</v>
      </c>
      <c r="H54" s="8">
        <v>1.2230000000000001</v>
      </c>
      <c r="I54" s="8">
        <v>0.20399999999999999</v>
      </c>
      <c r="J54" s="8">
        <v>6.6000000000000003E-2</v>
      </c>
      <c r="K54" s="8">
        <v>3.3650000000000002</v>
      </c>
      <c r="L54" s="8">
        <v>0.95899999999999996</v>
      </c>
      <c r="M54" s="8">
        <v>1158.356</v>
      </c>
      <c r="N54" s="2">
        <f t="shared" si="20"/>
        <v>6.5777542136975979</v>
      </c>
      <c r="O54" s="2">
        <f t="shared" si="21"/>
        <v>43.87362060536298</v>
      </c>
      <c r="P54" s="2">
        <f t="shared" si="25"/>
        <v>10.801444491307798</v>
      </c>
      <c r="Q54" s="2">
        <f>+P54*6.67</f>
        <v>72.045634757023009</v>
      </c>
      <c r="R54" s="2">
        <f t="shared" si="22"/>
        <v>11.401524740824897</v>
      </c>
      <c r="U54" s="8">
        <v>5.0000000000000001E-3</v>
      </c>
      <c r="V54" s="8">
        <v>7.6999999999999999E-2</v>
      </c>
      <c r="W54" s="8">
        <v>0.58099999999999996</v>
      </c>
      <c r="X54" s="8">
        <v>1.181</v>
      </c>
      <c r="Y54" s="8">
        <v>0.19700000000000001</v>
      </c>
      <c r="Z54" s="8">
        <v>6.2E-2</v>
      </c>
      <c r="AA54" s="8">
        <v>2.2709999999999999</v>
      </c>
      <c r="AB54" s="8">
        <v>0.86199999999999999</v>
      </c>
      <c r="AC54" s="8">
        <v>936.529</v>
      </c>
      <c r="AD54" s="2">
        <f>+($V54+$W54+$Y54)*0.072*10000*3/$D54</f>
        <v>6.471783489886592</v>
      </c>
      <c r="AE54" s="2">
        <f t="shared" si="23"/>
        <v>43.166795877543571</v>
      </c>
      <c r="AF54" s="2">
        <f>+($X54+$Y54)*0.072*10000*3/$D54</f>
        <v>10.430546957969266</v>
      </c>
      <c r="AG54" s="2">
        <f t="shared" si="24"/>
        <v>69.571748209654999</v>
      </c>
    </row>
    <row r="55" spans="1:33" x14ac:dyDescent="0.3">
      <c r="A55" s="20"/>
      <c r="B55" s="19"/>
      <c r="C55" s="8">
        <v>20</v>
      </c>
      <c r="D55" s="5">
        <f t="shared" si="19"/>
        <v>249.61485724732626</v>
      </c>
      <c r="E55" s="8">
        <v>1E-3</v>
      </c>
      <c r="F55" s="8">
        <v>8.3000000000000004E-2</v>
      </c>
      <c r="G55" s="8">
        <v>0.59899999999999998</v>
      </c>
      <c r="H55" s="8">
        <v>1.1910000000000001</v>
      </c>
      <c r="I55" s="8">
        <v>0.19500000000000001</v>
      </c>
      <c r="J55" s="8">
        <v>5.3999999999999999E-2</v>
      </c>
      <c r="K55" s="8">
        <v>3.2</v>
      </c>
      <c r="L55" s="8">
        <v>0.189</v>
      </c>
      <c r="M55" s="8">
        <v>949.51300000000003</v>
      </c>
      <c r="N55" s="2">
        <f t="shared" si="20"/>
        <v>7.5889713492616657</v>
      </c>
      <c r="O55" s="2">
        <f t="shared" si="21"/>
        <v>50.61843889957531</v>
      </c>
      <c r="P55" s="2">
        <f t="shared" si="25"/>
        <v>11.993516864397574</v>
      </c>
      <c r="Q55" s="2">
        <f>+P55*6.67</f>
        <v>79.996757485531816</v>
      </c>
      <c r="R55" s="2">
        <f t="shared" si="22"/>
        <v>12.659823356864106</v>
      </c>
      <c r="U55" s="8">
        <v>0</v>
      </c>
      <c r="V55" s="8">
        <v>7.8E-2</v>
      </c>
      <c r="W55" s="8">
        <v>0.59599999999999997</v>
      </c>
      <c r="X55" s="8">
        <v>1.149</v>
      </c>
      <c r="Y55" s="8">
        <v>0.188</v>
      </c>
      <c r="Z55" s="8">
        <v>4.8000000000000001E-2</v>
      </c>
      <c r="AA55" s="8">
        <v>2.1240000000000001</v>
      </c>
      <c r="AB55" s="8">
        <v>0.27800000000000002</v>
      </c>
      <c r="AC55" s="8">
        <v>819.21100000000001</v>
      </c>
      <c r="AD55" s="2">
        <f>+($V55+$W55+$Y55)*0.072*10000*3/$D55</f>
        <v>7.4591713831967565</v>
      </c>
      <c r="AE55" s="2">
        <f t="shared" si="23"/>
        <v>49.752673125922364</v>
      </c>
      <c r="AF55" s="2">
        <f>+($X55+$Y55)*0.072*10000*3/$D55</f>
        <v>11.569503641918869</v>
      </c>
      <c r="AG55" s="2">
        <f t="shared" si="24"/>
        <v>77.168589291598863</v>
      </c>
    </row>
    <row r="56" spans="1:33" x14ac:dyDescent="0.3">
      <c r="A56" s="20"/>
      <c r="B56" s="19"/>
      <c r="C56" s="8">
        <v>21</v>
      </c>
      <c r="D56" s="5">
        <f t="shared" si="19"/>
        <v>293.84959931746857</v>
      </c>
      <c r="E56" s="8">
        <v>6.0000000000000001E-3</v>
      </c>
      <c r="F56" s="8">
        <v>8.6999999999999994E-2</v>
      </c>
      <c r="G56" s="8">
        <v>0.73799999999999999</v>
      </c>
      <c r="H56" s="8">
        <v>1.4470000000000001</v>
      </c>
      <c r="I56" s="8">
        <v>0.24</v>
      </c>
      <c r="J56" s="8">
        <v>5.7000000000000002E-2</v>
      </c>
      <c r="K56" s="8">
        <v>4.1109999999999998</v>
      </c>
      <c r="L56" s="8">
        <v>1.4590000000000001</v>
      </c>
      <c r="M56" s="8">
        <v>1059.403</v>
      </c>
      <c r="N56" s="2">
        <f t="shared" si="20"/>
        <v>7.828494595000957</v>
      </c>
      <c r="O56" s="2">
        <f t="shared" si="21"/>
        <v>52.216058948656382</v>
      </c>
      <c r="P56" s="2">
        <f t="shared" si="25"/>
        <v>12.400629466447526</v>
      </c>
      <c r="Q56" s="2">
        <f>+P56*6.67</f>
        <v>82.712198541204998</v>
      </c>
      <c r="R56" s="2">
        <f t="shared" si="22"/>
        <v>13.089553325694611</v>
      </c>
      <c r="U56" s="8">
        <v>5.0000000000000001E-3</v>
      </c>
      <c r="V56" s="8">
        <v>8.3000000000000004E-2</v>
      </c>
      <c r="W56" s="8">
        <v>0.73499999999999999</v>
      </c>
      <c r="X56" s="8">
        <v>1.405</v>
      </c>
      <c r="Y56" s="8">
        <v>0.23300000000000001</v>
      </c>
      <c r="Z56" s="8">
        <v>0.05</v>
      </c>
      <c r="AA56" s="8">
        <v>2.996</v>
      </c>
      <c r="AB56" s="8">
        <v>1.2609999999999999</v>
      </c>
      <c r="AC56" s="8">
        <v>964.38499999999999</v>
      </c>
      <c r="AD56" s="2">
        <f>+($V56+$W56+$Y56)*0.072*10000*3/$D56</f>
        <v>7.7255848068976585</v>
      </c>
      <c r="AE56" s="2">
        <f t="shared" si="23"/>
        <v>51.529650662007384</v>
      </c>
      <c r="AF56" s="2">
        <f>+($X56+$Y56)*0.072*10000*3/$D56</f>
        <v>12.040445208085981</v>
      </c>
      <c r="AG56" s="2">
        <f t="shared" si="24"/>
        <v>80.309769537933491</v>
      </c>
    </row>
    <row r="57" spans="1:33" x14ac:dyDescent="0.3">
      <c r="A57" s="20"/>
      <c r="B57" s="19"/>
      <c r="C57" s="8">
        <v>22</v>
      </c>
      <c r="D57" s="5">
        <f t="shared" si="19"/>
        <v>285.17413693287426</v>
      </c>
      <c r="E57" s="8">
        <v>5.0000000000000001E-3</v>
      </c>
      <c r="F57" s="8">
        <v>8.5000000000000006E-2</v>
      </c>
      <c r="G57" s="8">
        <v>0.64400000000000002</v>
      </c>
      <c r="H57" s="8">
        <v>1.2869999999999999</v>
      </c>
      <c r="I57" s="8">
        <v>0.21199999999999999</v>
      </c>
      <c r="J57" s="8">
        <v>6.2E-2</v>
      </c>
      <c r="K57" s="8">
        <v>3.573</v>
      </c>
      <c r="L57" s="8">
        <v>0.51700000000000002</v>
      </c>
      <c r="M57" s="8">
        <v>1030.9110000000001</v>
      </c>
      <c r="N57" s="2">
        <f t="shared" si="20"/>
        <v>7.127434562827955</v>
      </c>
      <c r="O57" s="2">
        <f t="shared" si="21"/>
        <v>47.539988534062459</v>
      </c>
      <c r="P57" s="2">
        <f t="shared" si="25"/>
        <v>11.353904792432626</v>
      </c>
      <c r="Q57" s="2">
        <f>+P57*6.67</f>
        <v>75.73054496552561</v>
      </c>
      <c r="R57" s="2">
        <f t="shared" si="22"/>
        <v>11.984677280901106</v>
      </c>
      <c r="U57" s="8">
        <v>4.0000000000000001E-3</v>
      </c>
      <c r="V57" s="8">
        <v>0.08</v>
      </c>
      <c r="W57" s="8">
        <v>0.64100000000000001</v>
      </c>
      <c r="X57" s="8">
        <v>1.246</v>
      </c>
      <c r="Y57" s="8">
        <v>0.20499999999999999</v>
      </c>
      <c r="Z57" s="8">
        <v>5.6000000000000001E-2</v>
      </c>
      <c r="AA57" s="8">
        <v>2.4870000000000001</v>
      </c>
      <c r="AB57" s="8">
        <v>0.57099999999999995</v>
      </c>
      <c r="AC57" s="8">
        <v>935.91300000000001</v>
      </c>
      <c r="AD57" s="2">
        <f>+($V57+$W57+$Y57)*0.072*10000*3/$D57</f>
        <v>7.0138197717095494</v>
      </c>
      <c r="AE57" s="2">
        <f t="shared" si="23"/>
        <v>46.782177877302694</v>
      </c>
      <c r="AF57" s="2">
        <f>+($X57+$Y57)*0.072*10000*3/$D57</f>
        <v>10.990337460853732</v>
      </c>
      <c r="AG57" s="2">
        <f t="shared" si="24"/>
        <v>73.305550863894396</v>
      </c>
    </row>
    <row r="58" spans="1:33" x14ac:dyDescent="0.3">
      <c r="A58" s="20"/>
      <c r="B58" s="19"/>
      <c r="C58" s="8">
        <v>24</v>
      </c>
      <c r="D58" s="5">
        <f t="shared" si="19"/>
        <v>265.93771900423536</v>
      </c>
      <c r="E58" s="8">
        <v>1E-3</v>
      </c>
      <c r="F58" s="8">
        <v>5.3999999999999999E-2</v>
      </c>
      <c r="G58" s="8">
        <v>0.38700000000000001</v>
      </c>
      <c r="H58" s="8">
        <v>0.82799999999999996</v>
      </c>
      <c r="I58" s="8">
        <v>0.14899999999999999</v>
      </c>
      <c r="J58" s="8">
        <v>5.6000000000000001E-2</v>
      </c>
      <c r="K58" s="8">
        <v>2.3730000000000002</v>
      </c>
      <c r="L58" s="8">
        <v>0.746</v>
      </c>
      <c r="M58" s="8">
        <v>896.39</v>
      </c>
      <c r="N58" s="2">
        <f t="shared" si="20"/>
        <v>4.7920994613769086</v>
      </c>
      <c r="O58" s="2">
        <f t="shared" si="21"/>
        <v>31.963303407383979</v>
      </c>
      <c r="P58" s="2">
        <f t="shared" si="25"/>
        <v>7.9353918199410831</v>
      </c>
      <c r="Q58" s="2">
        <f>+P58*6.67</f>
        <v>52.929063439007024</v>
      </c>
      <c r="R58" s="2">
        <f t="shared" si="22"/>
        <v>8.3762469210489225</v>
      </c>
      <c r="U58" s="8">
        <v>2E-3</v>
      </c>
      <c r="V58" s="8">
        <v>0.05</v>
      </c>
      <c r="W58" s="8">
        <v>0.38400000000000001</v>
      </c>
      <c r="X58" s="8">
        <v>0.78700000000000003</v>
      </c>
      <c r="Y58" s="8">
        <v>0.14199999999999999</v>
      </c>
      <c r="Z58" s="8">
        <v>5.3999999999999999E-2</v>
      </c>
      <c r="AA58" s="8">
        <v>1.37</v>
      </c>
      <c r="AB58" s="8">
        <v>0.68300000000000005</v>
      </c>
      <c r="AC58" s="8">
        <v>872.78099999999995</v>
      </c>
      <c r="AD58" s="2">
        <f>+($V58+$W58+$Y58)*0.072*10000*3/$D58</f>
        <v>4.6783886267001682</v>
      </c>
      <c r="AE58" s="2">
        <f t="shared" si="23"/>
        <v>31.204852140090122</v>
      </c>
      <c r="AF58" s="2">
        <f>+($X58+$Y58)*0.072*10000*3/$D58</f>
        <v>7.5455261010494032</v>
      </c>
      <c r="AG58" s="2">
        <f t="shared" si="24"/>
        <v>50.328659093999519</v>
      </c>
    </row>
    <row r="59" spans="1:33" x14ac:dyDescent="0.3">
      <c r="A59" s="20"/>
      <c r="B59" s="19"/>
      <c r="C59" s="8">
        <v>25</v>
      </c>
      <c r="D59" s="5">
        <f t="shared" si="19"/>
        <v>269.58682470520125</v>
      </c>
      <c r="E59" s="8">
        <v>6.0000000000000001E-3</v>
      </c>
      <c r="F59" s="8">
        <v>8.8999999999999996E-2</v>
      </c>
      <c r="G59" s="8">
        <v>0.63300000000000001</v>
      </c>
      <c r="H59" s="8">
        <v>1.3120000000000001</v>
      </c>
      <c r="I59" s="8">
        <v>0.21</v>
      </c>
      <c r="J59" s="8">
        <v>5.2999999999999999E-2</v>
      </c>
      <c r="K59" s="8">
        <v>3.6640000000000001</v>
      </c>
      <c r="L59" s="8">
        <v>1.208</v>
      </c>
      <c r="M59" s="8">
        <v>906.41200000000003</v>
      </c>
      <c r="N59" s="2">
        <f t="shared" si="20"/>
        <v>7.4674272461252071</v>
      </c>
      <c r="O59" s="2">
        <f t="shared" si="21"/>
        <v>49.807739731655133</v>
      </c>
      <c r="P59" s="2">
        <f t="shared" si="25"/>
        <v>12.194661232406185</v>
      </c>
      <c r="Q59" s="2">
        <f>+P59*6.67</f>
        <v>81.338390420149253</v>
      </c>
      <c r="R59" s="2">
        <f t="shared" si="22"/>
        <v>12.872142411984306</v>
      </c>
      <c r="U59" s="8">
        <v>5.0000000000000001E-3</v>
      </c>
      <c r="V59" s="8">
        <v>8.5000000000000006E-2</v>
      </c>
      <c r="W59" s="8">
        <v>0.63</v>
      </c>
      <c r="X59" s="8">
        <v>1.27</v>
      </c>
      <c r="Y59" s="8">
        <v>0.20300000000000001</v>
      </c>
      <c r="Z59" s="8">
        <v>4.5999999999999999E-2</v>
      </c>
      <c r="AA59" s="8">
        <v>2.5760000000000001</v>
      </c>
      <c r="AB59" s="8">
        <v>0.99399999999999999</v>
      </c>
      <c r="AC59" s="8">
        <v>884.75699999999995</v>
      </c>
      <c r="AD59" s="2">
        <f>+($V59+$W59+$Y59)*0.072*10000*3/$D59</f>
        <v>7.3552555922134539</v>
      </c>
      <c r="AE59" s="2">
        <f t="shared" si="23"/>
        <v>49.059554800063736</v>
      </c>
      <c r="AF59" s="2">
        <f>+($X59+$Y59)*0.072*10000*3/$D59</f>
        <v>11.802060443715053</v>
      </c>
      <c r="AG59" s="2">
        <f t="shared" si="24"/>
        <v>78.719743159579409</v>
      </c>
    </row>
    <row r="60" spans="1:33" x14ac:dyDescent="0.3">
      <c r="A60" s="20"/>
      <c r="B60" s="19"/>
      <c r="C60" s="8">
        <v>26</v>
      </c>
      <c r="D60" s="5">
        <f t="shared" si="19"/>
        <v>279.21295590968651</v>
      </c>
      <c r="E60" s="8">
        <v>6.0000000000000001E-3</v>
      </c>
      <c r="F60" s="8">
        <v>5.1999999999999998E-2</v>
      </c>
      <c r="G60" s="8">
        <v>0.41499999999999998</v>
      </c>
      <c r="H60" s="8">
        <v>0.86199999999999999</v>
      </c>
      <c r="I60" s="8">
        <v>0.157</v>
      </c>
      <c r="J60" s="8">
        <v>6.5000000000000002E-2</v>
      </c>
      <c r="K60" s="8">
        <v>2.8580000000000001</v>
      </c>
      <c r="L60" s="8">
        <v>1.224</v>
      </c>
      <c r="M60" s="8">
        <v>951.24800000000005</v>
      </c>
      <c r="N60" s="2">
        <f t="shared" si="20"/>
        <v>4.8272831595822101</v>
      </c>
      <c r="O60" s="2">
        <f t="shared" si="21"/>
        <v>32.197978674413342</v>
      </c>
      <c r="P60" s="2">
        <f t="shared" si="25"/>
        <v>7.8830152878433841</v>
      </c>
      <c r="Q60" s="2">
        <f>+P60*6.67</f>
        <v>52.579711969915373</v>
      </c>
      <c r="R60" s="2">
        <f t="shared" si="22"/>
        <v>8.3209605816124625</v>
      </c>
      <c r="U60" s="8">
        <v>6.0000000000000001E-3</v>
      </c>
      <c r="V60" s="8">
        <v>4.8000000000000001E-2</v>
      </c>
      <c r="W60" s="8">
        <v>0.41299999999999998</v>
      </c>
      <c r="X60" s="8">
        <v>0.82099999999999995</v>
      </c>
      <c r="Y60" s="8">
        <v>0.15</v>
      </c>
      <c r="Z60" s="8">
        <v>5.8999999999999997E-2</v>
      </c>
      <c r="AA60" s="8">
        <v>1.7769999999999999</v>
      </c>
      <c r="AB60" s="8">
        <v>1.0349999999999999</v>
      </c>
      <c r="AC60" s="8">
        <v>916.34900000000005</v>
      </c>
      <c r="AD60" s="2">
        <f>+($V60+$W60+$Y60)*0.072*10000*3/$D60</f>
        <v>4.7267147604242474</v>
      </c>
      <c r="AE60" s="2">
        <f t="shared" si="23"/>
        <v>31.527187452029729</v>
      </c>
      <c r="AF60" s="2">
        <f>+($X60+$Y60)*0.072*10000*3/$D60</f>
        <v>7.5116858140293683</v>
      </c>
      <c r="AG60" s="2">
        <f t="shared" si="24"/>
        <v>50.102944379575888</v>
      </c>
    </row>
    <row r="61" spans="1:33" x14ac:dyDescent="0.3">
      <c r="A61" s="20"/>
      <c r="B61" s="19"/>
      <c r="C61" s="8">
        <v>27</v>
      </c>
      <c r="D61" s="5">
        <f t="shared" si="19"/>
        <v>286.85365184801486</v>
      </c>
      <c r="E61" s="8">
        <v>7.0000000000000001E-3</v>
      </c>
      <c r="F61" s="8">
        <v>5.2999999999999999E-2</v>
      </c>
      <c r="G61" s="8">
        <v>0.437</v>
      </c>
      <c r="H61" s="8">
        <v>0.88100000000000001</v>
      </c>
      <c r="I61" s="8">
        <v>0.16</v>
      </c>
      <c r="J61" s="8">
        <v>6.7000000000000004E-2</v>
      </c>
      <c r="K61" s="8">
        <v>2.6160000000000001</v>
      </c>
      <c r="L61" s="8">
        <v>1.1160000000000001</v>
      </c>
      <c r="M61" s="8">
        <v>980.63099999999997</v>
      </c>
      <c r="N61" s="2">
        <f t="shared" si="20"/>
        <v>4.8944818758796504</v>
      </c>
      <c r="O61" s="2">
        <f t="shared" si="21"/>
        <v>32.646194112117271</v>
      </c>
      <c r="P61" s="2">
        <f t="shared" si="25"/>
        <v>7.8387009735241771</v>
      </c>
      <c r="Q61" s="2">
        <f>+P61*6.67</f>
        <v>52.284135493406261</v>
      </c>
      <c r="R61" s="2">
        <f t="shared" si="22"/>
        <v>8.2741843609421881</v>
      </c>
      <c r="U61" s="8">
        <v>8.0000000000000002E-3</v>
      </c>
      <c r="V61" s="8">
        <v>4.9000000000000002E-2</v>
      </c>
      <c r="W61" s="8">
        <v>0.434</v>
      </c>
      <c r="X61" s="8">
        <v>0.84</v>
      </c>
      <c r="Y61" s="8">
        <v>0.153</v>
      </c>
      <c r="Z61" s="8">
        <v>6.5000000000000002E-2</v>
      </c>
      <c r="AA61" s="8">
        <v>1.6259999999999999</v>
      </c>
      <c r="AB61" s="8">
        <v>0.99099999999999999</v>
      </c>
      <c r="AC61" s="8">
        <v>941.42499999999995</v>
      </c>
      <c r="AD61" s="2">
        <f>+($V61+$W61+$Y61)*0.072*10000*3/$D61</f>
        <v>4.7890622662453195</v>
      </c>
      <c r="AE61" s="2">
        <f t="shared" si="23"/>
        <v>31.943045315856281</v>
      </c>
      <c r="AF61" s="2">
        <f>+($X61+$Y61)*0.072*10000*3/$D61</f>
        <v>7.4772623119207573</v>
      </c>
      <c r="AG61" s="2">
        <f t="shared" si="24"/>
        <v>49.873339620511452</v>
      </c>
    </row>
    <row r="62" spans="1:33" x14ac:dyDescent="0.3">
      <c r="A62" s="20"/>
      <c r="B62" s="19"/>
      <c r="C62" s="8">
        <v>28</v>
      </c>
      <c r="D62" s="5">
        <f t="shared" si="19"/>
        <v>283.52570157530704</v>
      </c>
      <c r="E62" s="8">
        <v>1.4999999999999999E-2</v>
      </c>
      <c r="F62" s="8">
        <v>1E-3</v>
      </c>
      <c r="G62" s="8">
        <v>4.8000000000000001E-2</v>
      </c>
      <c r="H62" s="8">
        <v>0.11899999999999999</v>
      </c>
      <c r="I62" s="8">
        <v>0.06</v>
      </c>
      <c r="J62" s="8">
        <v>7.9000000000000001E-2</v>
      </c>
      <c r="K62" s="8">
        <v>0.76400000000000001</v>
      </c>
      <c r="L62" s="8">
        <v>3.6999999999999998E-2</v>
      </c>
      <c r="M62" s="8">
        <v>983.20699999999999</v>
      </c>
      <c r="N62" s="2">
        <f t="shared" si="20"/>
        <v>0.8304009078960517</v>
      </c>
      <c r="O62" s="2">
        <f t="shared" si="21"/>
        <v>5.5387740556666651</v>
      </c>
      <c r="P62" s="2">
        <f t="shared" si="25"/>
        <v>1.3636858946182868</v>
      </c>
      <c r="Q62" s="2">
        <f>+P62*6.67</f>
        <v>9.0957849171039733</v>
      </c>
      <c r="R62" s="2">
        <f t="shared" si="22"/>
        <v>1.4394462220970805</v>
      </c>
      <c r="U62" s="8">
        <v>1.7000000000000001E-2</v>
      </c>
      <c r="V62" s="8">
        <v>0</v>
      </c>
      <c r="W62" s="8">
        <v>4.4999999999999998E-2</v>
      </c>
      <c r="X62" s="8">
        <v>8.7999999999999995E-2</v>
      </c>
      <c r="Y62" s="8">
        <v>5.3999999999999999E-2</v>
      </c>
      <c r="Z62" s="8">
        <v>7.0999999999999994E-2</v>
      </c>
      <c r="AA62" s="8">
        <v>0.17299999999999999</v>
      </c>
      <c r="AB62" s="8">
        <v>0.20799999999999999</v>
      </c>
      <c r="AC62" s="8">
        <v>930.50300000000004</v>
      </c>
      <c r="AD62" s="2">
        <f>+($V62+$W62+$Y62)*0.072*10000*3/$D62</f>
        <v>0.75421733836430394</v>
      </c>
      <c r="AE62" s="2">
        <f t="shared" si="23"/>
        <v>5.0306296468899072</v>
      </c>
      <c r="AF62" s="2">
        <f>+($X62+$Y62)*0.072*10000*3/$D62</f>
        <v>1.0818066873508194</v>
      </c>
      <c r="AG62" s="2">
        <f t="shared" si="24"/>
        <v>7.2156506046299658</v>
      </c>
    </row>
    <row r="63" spans="1:33" x14ac:dyDescent="0.3">
      <c r="A63" s="20"/>
      <c r="B63" s="19"/>
      <c r="C63" s="8">
        <v>29</v>
      </c>
      <c r="D63" s="5">
        <f t="shared" si="19"/>
        <v>288.72299582558884</v>
      </c>
      <c r="E63" s="8">
        <v>8.0000000000000002E-3</v>
      </c>
      <c r="F63" s="8">
        <v>0.06</v>
      </c>
      <c r="G63" s="8">
        <v>0.44700000000000001</v>
      </c>
      <c r="H63" s="8">
        <v>0.90600000000000003</v>
      </c>
      <c r="I63" s="8">
        <v>0.16200000000000001</v>
      </c>
      <c r="J63" s="8">
        <v>7.0999999999999994E-2</v>
      </c>
      <c r="K63" s="8">
        <v>2.5979999999999999</v>
      </c>
      <c r="L63" s="8">
        <v>1.24</v>
      </c>
      <c r="M63" s="8">
        <v>1085.144</v>
      </c>
      <c r="N63" s="2">
        <f t="shared" si="20"/>
        <v>5.004935598801131</v>
      </c>
      <c r="O63" s="2">
        <f t="shared" si="21"/>
        <v>33.382920444003545</v>
      </c>
      <c r="P63" s="2">
        <f t="shared" si="25"/>
        <v>7.9899420321668275</v>
      </c>
      <c r="Q63" s="2">
        <f>+P63*6.67</f>
        <v>53.292913354552738</v>
      </c>
      <c r="R63" s="2">
        <f t="shared" si="22"/>
        <v>8.4338277006205402</v>
      </c>
      <c r="U63" s="8">
        <v>8.9999999999999993E-3</v>
      </c>
      <c r="V63" s="8">
        <v>5.5E-2</v>
      </c>
      <c r="W63" s="8">
        <v>0.44400000000000001</v>
      </c>
      <c r="X63" s="8">
        <v>0.86399999999999999</v>
      </c>
      <c r="Y63" s="8">
        <v>0.155</v>
      </c>
      <c r="Z63" s="8">
        <v>6.6000000000000003E-2</v>
      </c>
      <c r="AA63" s="8">
        <v>1.522</v>
      </c>
      <c r="AB63" s="8">
        <v>1.06</v>
      </c>
      <c r="AC63" s="8">
        <v>947.56</v>
      </c>
      <c r="AD63" s="2">
        <f>+($V63+$W63+$Y63)*0.072*10000*3/$D63</f>
        <v>4.892717311832496</v>
      </c>
      <c r="AE63" s="2">
        <f t="shared" si="23"/>
        <v>32.634424469922749</v>
      </c>
      <c r="AF63" s="2">
        <f>+($X63+$Y63)*0.072*10000*3/$D63</f>
        <v>7.6233622947359514</v>
      </c>
      <c r="AG63" s="2">
        <f t="shared" si="24"/>
        <v>50.847826505888797</v>
      </c>
    </row>
    <row r="64" spans="1:33" x14ac:dyDescent="0.3">
      <c r="A64" s="20"/>
      <c r="B64" s="19"/>
      <c r="C64" s="8">
        <v>37</v>
      </c>
      <c r="D64" s="5">
        <f t="shared" si="19"/>
        <v>262.39495414241753</v>
      </c>
      <c r="E64" s="8">
        <v>-1E-3</v>
      </c>
      <c r="F64" s="8">
        <v>7.3999999999999996E-2</v>
      </c>
      <c r="G64" s="8">
        <v>0.501</v>
      </c>
      <c r="H64" s="8">
        <v>1.0760000000000001</v>
      </c>
      <c r="I64" s="8">
        <v>0.17100000000000001</v>
      </c>
      <c r="J64" s="8">
        <v>0.06</v>
      </c>
      <c r="K64" s="8">
        <v>3.4340000000000002</v>
      </c>
      <c r="L64" s="8">
        <v>1.022</v>
      </c>
      <c r="M64" s="8">
        <v>893.30499999999995</v>
      </c>
      <c r="N64" s="2">
        <f t="shared" si="20"/>
        <v>6.140971747213622</v>
      </c>
      <c r="O64" s="2">
        <f t="shared" si="21"/>
        <v>40.960281553914861</v>
      </c>
      <c r="P64" s="2">
        <f t="shared" si="25"/>
        <v>10.265136419269956</v>
      </c>
      <c r="Q64" s="2">
        <f>+P64*6.67</f>
        <v>68.468459916530605</v>
      </c>
      <c r="R64" s="2">
        <f t="shared" si="22"/>
        <v>10.835421775896066</v>
      </c>
      <c r="U64" s="8">
        <v>-1E-3</v>
      </c>
      <c r="V64" s="8">
        <v>7.0000000000000007E-2</v>
      </c>
      <c r="W64" s="8">
        <v>0.498</v>
      </c>
      <c r="X64" s="8">
        <v>1.0349999999999999</v>
      </c>
      <c r="Y64" s="8">
        <v>0.16500000000000001</v>
      </c>
      <c r="Z64" s="8">
        <v>4.9000000000000002E-2</v>
      </c>
      <c r="AA64" s="8">
        <v>2.3330000000000002</v>
      </c>
      <c r="AB64" s="8">
        <v>0.82599999999999996</v>
      </c>
      <c r="AC64" s="8">
        <v>861.154</v>
      </c>
      <c r="AD64" s="2">
        <f>+($V64+$W64+$Y64)*0.072*10000*3/$D64</f>
        <v>6.0339574942460921</v>
      </c>
      <c r="AE64" s="2">
        <f t="shared" si="23"/>
        <v>40.246496486621432</v>
      </c>
      <c r="AF64" s="2">
        <f>+($X64+$Y64)*0.072*10000*3/$D64</f>
        <v>9.8782387354642687</v>
      </c>
      <c r="AG64" s="2">
        <f t="shared" si="24"/>
        <v>65.887852365546678</v>
      </c>
    </row>
    <row r="65" spans="3:33" x14ac:dyDescent="0.3">
      <c r="C65" s="8" t="s">
        <v>26</v>
      </c>
      <c r="D65" s="5">
        <f t="shared" si="19"/>
        <v>274.27740028641944</v>
      </c>
      <c r="E65" s="8">
        <v>8.0000000000000002E-3</v>
      </c>
      <c r="F65" s="8">
        <v>7.1999999999999995E-2</v>
      </c>
      <c r="G65" s="8">
        <v>0.55000000000000004</v>
      </c>
      <c r="H65" s="8">
        <v>1.1020000000000001</v>
      </c>
      <c r="I65" s="8">
        <v>0.189</v>
      </c>
      <c r="J65" s="8">
        <v>6.3E-2</v>
      </c>
      <c r="K65" s="8">
        <v>3.2509999999999999</v>
      </c>
      <c r="L65" s="8">
        <v>0.90800000000000003</v>
      </c>
      <c r="M65" s="8">
        <v>997.20299999999997</v>
      </c>
      <c r="N65" s="2">
        <f t="shared" si="20"/>
        <v>6.3868185937692674</v>
      </c>
      <c r="O65" s="2">
        <f t="shared" si="21"/>
        <v>42.600080020441013</v>
      </c>
      <c r="P65" s="2">
        <f t="shared" si="25"/>
        <v>10.166933174545163</v>
      </c>
      <c r="Q65" s="2">
        <f>+P65*6.67</f>
        <v>67.813444274216238</v>
      </c>
      <c r="R65" s="2">
        <f t="shared" si="22"/>
        <v>10.731762795353227</v>
      </c>
      <c r="U65" s="8">
        <v>8.0000000000000002E-3</v>
      </c>
      <c r="V65" s="8">
        <v>6.7000000000000004E-2</v>
      </c>
      <c r="W65" s="8">
        <v>0.54700000000000004</v>
      </c>
      <c r="X65" s="8">
        <v>1.0609999999999999</v>
      </c>
      <c r="Y65" s="8">
        <v>0.18099999999999999</v>
      </c>
      <c r="Z65" s="8">
        <v>5.5E-2</v>
      </c>
      <c r="AA65" s="8">
        <v>2.1800000000000002</v>
      </c>
      <c r="AB65" s="8">
        <v>0.83299999999999996</v>
      </c>
      <c r="AC65" s="8">
        <v>900.15099999999995</v>
      </c>
      <c r="AD65" s="2">
        <f>+($V65+$W65+$Y65)*0.072*10000*3/$D65</f>
        <v>6.2608147744100728</v>
      </c>
      <c r="AE65" s="2">
        <f t="shared" si="23"/>
        <v>41.759634545315187</v>
      </c>
      <c r="AF65" s="2">
        <f>+($X65+$Y65)*0.072*10000*3/$D65</f>
        <v>9.78104647775762</v>
      </c>
      <c r="AG65" s="2">
        <f t="shared" si="24"/>
        <v>65.239580006643322</v>
      </c>
    </row>
    <row r="67" spans="3:33" x14ac:dyDescent="0.3">
      <c r="M67" s="8" t="s">
        <v>12</v>
      </c>
      <c r="N67" s="2">
        <f>+MIN(N40:N64)</f>
        <v>0.8304009078960517</v>
      </c>
      <c r="O67" s="2">
        <f>+MIN(O40:O64)</f>
        <v>5.5387740556666651</v>
      </c>
      <c r="P67" s="2">
        <f>+MIN(P40:P64)</f>
        <v>1.3636858946182868</v>
      </c>
      <c r="Q67" s="2">
        <f>+MIN(Q40:Q64)</f>
        <v>9.0957849171039733</v>
      </c>
      <c r="R67" s="2">
        <f>+MIN(R40:R64)</f>
        <v>1.4394462220970805</v>
      </c>
      <c r="AC67" s="8" t="s">
        <v>12</v>
      </c>
      <c r="AD67" s="2">
        <f>+MIN(AD40:AD64)</f>
        <v>0.75421733836430394</v>
      </c>
      <c r="AE67" s="2">
        <f>+MIN(AE40:AE64)</f>
        <v>5.0306296468899072</v>
      </c>
      <c r="AF67" s="2">
        <f>+MIN(AF40:AF64)</f>
        <v>1.0818066873508194</v>
      </c>
      <c r="AG67" s="2">
        <f>+MIN(AG40:AG64)</f>
        <v>7.2156506046299658</v>
      </c>
    </row>
    <row r="68" spans="3:33" ht="15" thickBot="1" x14ac:dyDescent="0.35">
      <c r="M68" s="8" t="s">
        <v>13</v>
      </c>
      <c r="N68" s="2">
        <f>+MAX(N40:N64)</f>
        <v>9.8526643088492598</v>
      </c>
      <c r="O68" s="2">
        <f>+MAX(O40:O64)</f>
        <v>65.717270940024562</v>
      </c>
      <c r="P68" s="2">
        <f>+MAX(P40:P64)</f>
        <v>15.666029485127135</v>
      </c>
      <c r="Q68" s="2">
        <f>+MAX(Q40:Q64)</f>
        <v>104.49241666579799</v>
      </c>
      <c r="R68" s="2">
        <f>+MAX(R40:R64)</f>
        <v>16.536364456523089</v>
      </c>
      <c r="AC68" s="8" t="s">
        <v>13</v>
      </c>
      <c r="AD68" s="2">
        <f>+MAX(AD40:AD64)</f>
        <v>9.7427015375451376</v>
      </c>
      <c r="AE68" s="2">
        <f>+MAX(AE40:AE64)</f>
        <v>64.98381925542607</v>
      </c>
      <c r="AF68" s="2">
        <f>+MAX(AF40:AF64)</f>
        <v>15.299486914113396</v>
      </c>
      <c r="AG68" s="2">
        <f>+MAX(AG40:AG64)</f>
        <v>102.04757771713635</v>
      </c>
    </row>
    <row r="69" spans="3:33" ht="15" thickBot="1" x14ac:dyDescent="0.35">
      <c r="D69" s="5"/>
      <c r="M69" s="8" t="s">
        <v>14</v>
      </c>
      <c r="N69" s="6">
        <f>+AVERAGE(N40:N64)</f>
        <v>6.3804750375104939</v>
      </c>
      <c r="O69" s="6">
        <f>+AVERAGE(O40:O64)</f>
        <v>42.557768500194982</v>
      </c>
      <c r="P69" s="7">
        <f>+AVERAGE(P40:P64)</f>
        <v>10.165389274425278</v>
      </c>
      <c r="Q69" s="6">
        <f>+AVERAGE(Q40:Q64)</f>
        <v>67.803146460416599</v>
      </c>
      <c r="R69" s="6">
        <f>+AVERAGE(R40:R64)</f>
        <v>10.730133123004459</v>
      </c>
      <c r="AC69" s="8" t="s">
        <v>14</v>
      </c>
      <c r="AD69" s="6">
        <f>+AVERAGE(AD40:AD64)</f>
        <v>6.267658506566578</v>
      </c>
      <c r="AE69" s="6">
        <f>+AVERAGE(AE40:AE64)</f>
        <v>41.80528223879908</v>
      </c>
      <c r="AF69" s="6">
        <f>+AVERAGE(AF40:AF64)</f>
        <v>9.782097964834902</v>
      </c>
      <c r="AG69" s="6">
        <f>+AVERAGE(AG40:AG64)</f>
        <v>65.246593425448822</v>
      </c>
    </row>
    <row r="70" spans="3:33" x14ac:dyDescent="0.3">
      <c r="M70" s="8" t="s">
        <v>15</v>
      </c>
      <c r="N70" s="3">
        <f>+STDEVP(N40:N64)</f>
        <v>1.6667806542806143</v>
      </c>
      <c r="O70" s="3">
        <f>+STDEVP(O40:O64)</f>
        <v>11.117426964051758</v>
      </c>
      <c r="P70" s="3">
        <f>+STDEVP(P40:P64)</f>
        <v>2.6040229429843396</v>
      </c>
      <c r="Q70" s="3">
        <f>+STDEVP(Q40:Q64)</f>
        <v>17.368833029705637</v>
      </c>
      <c r="R70" s="3">
        <f>+STDEVP(R40:R64)</f>
        <v>2.7486908842612605</v>
      </c>
      <c r="AC70" s="8" t="s">
        <v>15</v>
      </c>
      <c r="AD70" s="3">
        <f>+STDEVP(AD40:AD64)</f>
        <v>1.6604027670507462</v>
      </c>
      <c r="AE70" s="3">
        <f>+STDEVP(AE40:AE64)</f>
        <v>11.07488645622842</v>
      </c>
      <c r="AF70" s="3">
        <f>+STDEVP(AF40:AF64)</f>
        <v>2.5887195641646219</v>
      </c>
      <c r="AG70" s="3">
        <f>+STDEVP(AG40:AG64)</f>
        <v>17.266759492977929</v>
      </c>
    </row>
    <row r="71" spans="3:33" x14ac:dyDescent="0.3">
      <c r="M71" s="8" t="s">
        <v>16</v>
      </c>
      <c r="N71" s="2">
        <f t="shared" ref="N71:R71" si="26">+N70/N69*100</f>
        <v>26.123143566610548</v>
      </c>
      <c r="O71" s="2">
        <f t="shared" si="26"/>
        <v>26.123143566610697</v>
      </c>
      <c r="P71" s="2">
        <f t="shared" si="26"/>
        <v>25.616559018902535</v>
      </c>
      <c r="Q71" s="2">
        <f t="shared" si="26"/>
        <v>25.616559018902674</v>
      </c>
      <c r="R71" s="2">
        <f t="shared" si="26"/>
        <v>25.616559018902663</v>
      </c>
      <c r="AC71" s="8" t="s">
        <v>16</v>
      </c>
      <c r="AD71" s="2">
        <f t="shared" ref="AD71:AG71" si="27">+AD70/AD69*100</f>
        <v>26.491595949446751</v>
      </c>
      <c r="AE71" s="2">
        <f t="shared" si="27"/>
        <v>26.491595949446612</v>
      </c>
      <c r="AF71" s="2">
        <f t="shared" si="27"/>
        <v>26.463848281530815</v>
      </c>
      <c r="AG71" s="2">
        <f t="shared" si="27"/>
        <v>26.463848281530648</v>
      </c>
    </row>
  </sheetData>
  <mergeCells count="37">
    <mergeCell ref="A6:A30"/>
    <mergeCell ref="B6:B30"/>
    <mergeCell ref="U2:AG2"/>
    <mergeCell ref="A3:A5"/>
    <mergeCell ref="B3:B5"/>
    <mergeCell ref="C3:C5"/>
    <mergeCell ref="D3:D5"/>
    <mergeCell ref="E3:M3"/>
    <mergeCell ref="J4:J5"/>
    <mergeCell ref="K4:K5"/>
    <mergeCell ref="L4:L5"/>
    <mergeCell ref="N3:Q3"/>
    <mergeCell ref="E4:E5"/>
    <mergeCell ref="F4:F5"/>
    <mergeCell ref="Z4:Z5"/>
    <mergeCell ref="G4:G5"/>
    <mergeCell ref="I4:I5"/>
    <mergeCell ref="N4:O4"/>
    <mergeCell ref="E2:Q2"/>
    <mergeCell ref="M4:M5"/>
    <mergeCell ref="P4:R4"/>
    <mergeCell ref="A1:D1"/>
    <mergeCell ref="B40:B64"/>
    <mergeCell ref="A40:A64"/>
    <mergeCell ref="AD3:AG3"/>
    <mergeCell ref="U3:AC3"/>
    <mergeCell ref="AF4:AG4"/>
    <mergeCell ref="AB4:AB5"/>
    <mergeCell ref="AC4:AC5"/>
    <mergeCell ref="AD4:AE4"/>
    <mergeCell ref="AA4:AA5"/>
    <mergeCell ref="U4:U5"/>
    <mergeCell ref="V4:V5"/>
    <mergeCell ref="W4:W5"/>
    <mergeCell ref="X4:X5"/>
    <mergeCell ref="Y4:Y5"/>
    <mergeCell ref="H4:H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Hencz Mátyás</dc:creator>
  <cp:lastModifiedBy>Hencz Mátyás</cp:lastModifiedBy>
  <dcterms:created xsi:type="dcterms:W3CDTF">2019-07-19T08:09:39Z</dcterms:created>
  <dcterms:modified xsi:type="dcterms:W3CDTF">2021-07-26T15:52:16Z</dcterms:modified>
</cp:coreProperties>
</file>